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11">'лист'!$A$1:$AG$99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<sst xmlns="http://schemas.openxmlformats.org/spreadsheetml/2006/main" count="1232" uniqueCount="81">
  <si>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</si>
  <si>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</si>
  <si>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</si>
  <si>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</si>
  <si>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</si>
  <si>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</si>
  <si>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</si>
  <si>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</si>
  <si>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</si>
  <si>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</si>
  <si>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</si>
  <si>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</si>
  <si>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</si>
  <si>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</si>
  <si>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</si>
  <si>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</si>
  <si>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</si>
  <si>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</si>
  <si>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</si>
  <si>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</si>
  <si>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</si>
  <si>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</si>
  <si>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</si>
  <si>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</si>
  <si>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</si>
  <si>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</si>
  <si>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</si>
  <si>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</si>
  <si>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</si>
  <si>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</si>
  <si>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</si>
  <si>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</si>
  <si>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</si>
  <si>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</si>
  <si>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</si>
  <si>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</si>
  <si>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</si>
  <si>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</si>
  <si>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</si>
  <si>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</si>
  <si>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</si>
  <si>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</si>
  <si>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</si>
  <si>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</si>
  <si>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</si>
  <si>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</si>
  <si>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</si>
  <si>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</si>
  <si>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</si>
  <si>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</si>
  <si>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</si>
  <si>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</si>
  <si>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</si>
  <si>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</si>
  <si>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</si>
  <si>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</si>
  <si>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</si>
  <si>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</si>
  <si>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</si>
  <si>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</si>
  <si>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</si>
  <si>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</si>
  <si>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</si>
  <si>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</si>
  <si>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</si>
  <si>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</si>
  <si>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</si>
  <si>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</si>
  <si>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</si>
  <si>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</si>
  <si>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</si>
  <si>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</si>
  <si>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</si>
  <si>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</si>
  <si>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</si>
  <si>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</si>
  <si>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</si>
  <si>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</si>
  <si>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</si>
  <si>
    <t>по міському бюджету м.Черкаси у ЛИСТОПАДІ 2015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</si>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</sst>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2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3" sqref="B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13786.1</v>
      </c>
      <c r="AF7" s="76"/>
      <c r="AG7" s="49"/>
    </row>
    <row r="8" spans="1:55" ht="18" customHeight="1">
      <c r="A8" s="61" t="s">
        <v>37</v>
      </c>
      <c r="B8" s="41">
        <f>SUM(D8:AB8)</f>
        <v>68916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1905.4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3739.4</v>
      </c>
      <c r="O8" s="56">
        <v>3408.4</v>
      </c>
      <c r="P8" s="56">
        <v>2642.9</v>
      </c>
      <c r="Q8" s="56">
        <v>2797.7</v>
      </c>
      <c r="R8" s="56">
        <v>1828.7</v>
      </c>
      <c r="S8" s="58">
        <v>3547.2</v>
      </c>
      <c r="T8" s="58">
        <v>3534.5</v>
      </c>
      <c r="U8" s="56">
        <v>2951.6</v>
      </c>
      <c r="V8" s="56">
        <v>4425.5</v>
      </c>
      <c r="W8" s="56">
        <v>4690.4</v>
      </c>
      <c r="X8" s="57">
        <v>6844.5</v>
      </c>
      <c r="Y8" s="57"/>
      <c r="Z8" s="57"/>
      <c r="AA8" s="57"/>
      <c r="AB8" s="56"/>
      <c r="AC8" s="24"/>
      <c r="AD8" s="24"/>
      <c r="AE8" s="62">
        <f>11730+95000</f>
        <v>106730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99008.29999999999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1710.4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15896.900000000001</v>
      </c>
      <c r="T9" s="25">
        <f t="shared" si="0"/>
        <v>3985.6</v>
      </c>
      <c r="U9" s="25">
        <f t="shared" si="0"/>
        <v>12434.500000000002</v>
      </c>
      <c r="V9" s="25">
        <f t="shared" si="0"/>
        <v>3891.2999999999997</v>
      </c>
      <c r="W9" s="25">
        <f t="shared" si="0"/>
        <v>1116.4</v>
      </c>
      <c r="X9" s="25">
        <f t="shared" si="0"/>
        <v>730.4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91862.79999999999</v>
      </c>
      <c r="AG9" s="51">
        <f>AG10+AG15+AG24+AG33+AG47+AG52+AG54+AG61+AG62+AG71+AG72+AG76+AG88+AG81+AG83+AG82+AG69+AG89+AG91+AG90+AG70+AG40+AG92</f>
        <v>46847.299999999996</v>
      </c>
      <c r="AH9" s="50"/>
      <c r="AI9" s="50"/>
    </row>
    <row r="10" spans="1:33" ht="15.75">
      <c r="A10" s="4" t="s">
        <v>4</v>
      </c>
      <c r="B10" s="23">
        <f>4352.9+26.4+0.1</f>
        <v>4379.4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>
        <v>50.5</v>
      </c>
      <c r="T10" s="27">
        <v>277.1</v>
      </c>
      <c r="U10" s="27">
        <v>1482.7</v>
      </c>
      <c r="V10" s="27">
        <v>43.6</v>
      </c>
      <c r="W10" s="27">
        <v>468.3</v>
      </c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4206.1</v>
      </c>
      <c r="AG10" s="28">
        <f>B10+C10-AF10</f>
        <v>2511.0999999999995</v>
      </c>
    </row>
    <row r="11" spans="1:33" ht="15.75">
      <c r="A11" s="3" t="s">
        <v>5</v>
      </c>
      <c r="B11" s="23">
        <f>3491.8+26.3</f>
        <v>3518.1000000000004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>
        <v>265.7</v>
      </c>
      <c r="U11" s="27">
        <v>1476.9</v>
      </c>
      <c r="V11" s="27">
        <v>13</v>
      </c>
      <c r="W11" s="27">
        <v>446.3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3505.2000000000007</v>
      </c>
      <c r="AG11" s="28">
        <f>B11+C11-AF11</f>
        <v>607.8999999999996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>
        <v>3.9</v>
      </c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41.199999999999996</v>
      </c>
      <c r="AG12" s="28">
        <f>B12+C12-AF12</f>
        <v>581.9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633.3999999999993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50.5</v>
      </c>
      <c r="T14" s="23">
        <f t="shared" si="2"/>
        <v>11.400000000000034</v>
      </c>
      <c r="U14" s="23">
        <f t="shared" si="2"/>
        <v>5.7999999999999545</v>
      </c>
      <c r="V14" s="23">
        <f t="shared" si="2"/>
        <v>26.700000000000003</v>
      </c>
      <c r="W14" s="23">
        <f t="shared" si="2"/>
        <v>22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659.7</v>
      </c>
      <c r="AG14" s="28">
        <f>AG10-AG11-AG12-AG13</f>
        <v>1321.2999999999997</v>
      </c>
    </row>
    <row r="15" spans="1:33" ht="15" customHeight="1">
      <c r="A15" s="4" t="s">
        <v>6</v>
      </c>
      <c r="B15" s="23">
        <f>31060.4+4327.4-3057.7+0.1</f>
        <v>32330.2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>
        <v>14372.6</v>
      </c>
      <c r="T15" s="27">
        <v>1381</v>
      </c>
      <c r="U15" s="27"/>
      <c r="V15" s="27">
        <v>458.9</v>
      </c>
      <c r="W15" s="27">
        <v>21.7</v>
      </c>
      <c r="X15" s="23">
        <v>9.4</v>
      </c>
      <c r="Y15" s="27"/>
      <c r="Z15" s="27"/>
      <c r="AA15" s="27"/>
      <c r="AB15" s="23"/>
      <c r="AC15" s="23"/>
      <c r="AD15" s="23"/>
      <c r="AE15" s="23"/>
      <c r="AF15" s="28">
        <f t="shared" si="1"/>
        <v>28506.800000000007</v>
      </c>
      <c r="AG15" s="28">
        <f aca="true" t="shared" si="3" ref="AG15:AG31">B15+C15-AF15</f>
        <v>18239.599999999995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>
        <v>7923.1</v>
      </c>
      <c r="T16" s="69">
        <v>560.7</v>
      </c>
      <c r="U16" s="69"/>
      <c r="V16" s="69">
        <v>187.1</v>
      </c>
      <c r="W16" s="69">
        <v>16.6</v>
      </c>
      <c r="X16" s="67">
        <v>9.4</v>
      </c>
      <c r="Y16" s="69"/>
      <c r="Z16" s="69"/>
      <c r="AA16" s="69"/>
      <c r="AB16" s="67"/>
      <c r="AC16" s="67"/>
      <c r="AD16" s="67"/>
      <c r="AE16" s="67"/>
      <c r="AF16" s="72">
        <f t="shared" si="1"/>
        <v>15053.000000000002</v>
      </c>
      <c r="AG16" s="72">
        <f t="shared" si="3"/>
        <v>8503.299999999997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>
        <v>13882</v>
      </c>
      <c r="T17" s="27">
        <v>808.9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24668.800000000003</v>
      </c>
      <c r="AG17" s="28">
        <f t="shared" si="3"/>
        <v>5385.399999999998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>
        <v>4.7</v>
      </c>
      <c r="T18" s="27">
        <v>0.4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9.9</v>
      </c>
      <c r="AG18" s="28">
        <f t="shared" si="3"/>
        <v>16.4</v>
      </c>
    </row>
    <row r="19" spans="1:33" ht="15.75">
      <c r="A19" s="3" t="s">
        <v>1</v>
      </c>
      <c r="B19" s="23">
        <v>2155.4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>
        <v>76.1</v>
      </c>
      <c r="T19" s="27">
        <v>350.2</v>
      </c>
      <c r="U19" s="27"/>
      <c r="V19" s="27">
        <v>386.3</v>
      </c>
      <c r="W19" s="27">
        <v>14.4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2588.2000000000003</v>
      </c>
      <c r="AG19" s="28">
        <f t="shared" si="3"/>
        <v>2022.6999999999994</v>
      </c>
    </row>
    <row r="20" spans="1:33" ht="15.75">
      <c r="A20" s="3" t="s">
        <v>2</v>
      </c>
      <c r="B20" s="23">
        <f>3456.6+2.8+0.2</f>
        <v>3459.6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>
        <v>339.5</v>
      </c>
      <c r="T20" s="27">
        <v>205.5</v>
      </c>
      <c r="U20" s="27"/>
      <c r="V20" s="27">
        <v>0.3</v>
      </c>
      <c r="W20" s="27">
        <v>3.3</v>
      </c>
      <c r="X20" s="23">
        <v>9.4</v>
      </c>
      <c r="Y20" s="27"/>
      <c r="Z20" s="27"/>
      <c r="AA20" s="27"/>
      <c r="AB20" s="23"/>
      <c r="AC20" s="23"/>
      <c r="AD20" s="23"/>
      <c r="AE20" s="23"/>
      <c r="AF20" s="28">
        <f t="shared" si="1"/>
        <v>896.9999999999999</v>
      </c>
      <c r="AG20" s="28">
        <f t="shared" si="3"/>
        <v>9852.8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>
        <v>0.3</v>
      </c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17.8</v>
      </c>
      <c r="AG21" s="28">
        <f t="shared" si="3"/>
        <v>43.400000000000006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193.09999999999982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70.30000000000041</v>
      </c>
      <c r="T23" s="23">
        <f t="shared" si="4"/>
        <v>16.000000000000057</v>
      </c>
      <c r="U23" s="23">
        <f t="shared" si="4"/>
        <v>0</v>
      </c>
      <c r="V23" s="23">
        <f t="shared" si="4"/>
        <v>71.99999999999997</v>
      </c>
      <c r="W23" s="23">
        <f t="shared" si="4"/>
        <v>3.999999999999999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325.10000000000036</v>
      </c>
      <c r="AG23" s="28">
        <f t="shared" si="3"/>
        <v>918.9000000000005</v>
      </c>
    </row>
    <row r="24" spans="1:33" ht="15" customHeight="1">
      <c r="A24" s="4" t="s">
        <v>7</v>
      </c>
      <c r="B24" s="23">
        <f>21283.3+3896.9-2500+0.2</f>
        <v>22680.4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>
        <v>811.8</v>
      </c>
      <c r="U24" s="27">
        <v>9230</v>
      </c>
      <c r="V24" s="27">
        <v>2740.7</v>
      </c>
      <c r="W24" s="27">
        <v>110.8</v>
      </c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20616.199999999997</v>
      </c>
      <c r="AG24" s="28">
        <f t="shared" si="3"/>
        <v>7396.000000000004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>
        <v>786.4</v>
      </c>
      <c r="U25" s="69">
        <v>9230</v>
      </c>
      <c r="V25" s="69">
        <v>540.5</v>
      </c>
      <c r="W25" s="69">
        <v>110.8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17839.8</v>
      </c>
      <c r="AG25" s="72">
        <f t="shared" si="3"/>
        <v>5282.799999999999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13.2</v>
      </c>
      <c r="U26" s="27">
        <v>9223.7</v>
      </c>
      <c r="V26" s="27">
        <v>2491.5</v>
      </c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17640.4</v>
      </c>
      <c r="AG26" s="28">
        <f t="shared" si="3"/>
        <v>4410.4000000000015</v>
      </c>
      <c r="AH26" s="6"/>
    </row>
    <row r="27" spans="1:33" ht="15.75">
      <c r="A27" s="3" t="s">
        <v>3</v>
      </c>
      <c r="B27" s="23">
        <f>881.1+50-0.1</f>
        <v>931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>
        <v>245</v>
      </c>
      <c r="U27" s="27"/>
      <c r="V27" s="27">
        <v>171.9</v>
      </c>
      <c r="W27" s="27">
        <v>21.9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1317.8000000000002</v>
      </c>
      <c r="AG27" s="28">
        <f t="shared" si="3"/>
        <v>1352.6999999999998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>
        <v>72</v>
      </c>
      <c r="U28" s="27">
        <v>4.7</v>
      </c>
      <c r="V28" s="27">
        <v>24.3</v>
      </c>
      <c r="W28" s="27">
        <v>60.7</v>
      </c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287.09999999999997</v>
      </c>
      <c r="AG28" s="28">
        <f t="shared" si="3"/>
        <v>11.100000000000023</v>
      </c>
    </row>
    <row r="29" spans="1:33" ht="15.75">
      <c r="A29" s="3" t="s">
        <v>2</v>
      </c>
      <c r="B29" s="23">
        <f>1130.1-66.5-6.8</f>
        <v>1056.8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>
        <v>324.3</v>
      </c>
      <c r="U29" s="27"/>
      <c r="V29" s="27">
        <v>2.2</v>
      </c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743.3</v>
      </c>
      <c r="AG29" s="28">
        <f t="shared" si="3"/>
        <v>632.3999999999999</v>
      </c>
    </row>
    <row r="30" spans="1:33" ht="15.75">
      <c r="A30" s="3" t="s">
        <v>17</v>
      </c>
      <c r="B30" s="23">
        <v>134.3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>
        <v>69.2</v>
      </c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130.5</v>
      </c>
      <c r="AG30" s="28">
        <f t="shared" si="3"/>
        <v>41.5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666.2999999999993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88.0999999999999</v>
      </c>
      <c r="U32" s="23">
        <f t="shared" si="5"/>
        <v>1.5999999999992722</v>
      </c>
      <c r="V32" s="23">
        <f t="shared" si="5"/>
        <v>50.79999999999981</v>
      </c>
      <c r="W32" s="23">
        <f t="shared" si="5"/>
        <v>28.200000000000003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497.09999999999883</v>
      </c>
      <c r="AG32" s="28">
        <f>AG24-AG26-AG27-AG28-AG29-AG30-AG31</f>
        <v>947.9000000000026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1424.3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>
        <v>92.6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1561.9999999999998</v>
      </c>
      <c r="AG33" s="28">
        <f aca="true" t="shared" si="6" ref="AG33:AG38">B33+C33-AF33</f>
        <v>423.10000000000014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>
        <v>92.6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134.7</v>
      </c>
      <c r="AG34" s="28">
        <f t="shared" si="6"/>
        <v>52.70000000000002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641.9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218.10000000000014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62.80000000000009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0.20000000000004547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1.7000000000000455</v>
      </c>
      <c r="AG39" s="28">
        <f>AG33-AG34-AG36-AG38-AG35-AG37</f>
        <v>63.89999999999992</v>
      </c>
    </row>
    <row r="40" spans="1:33" ht="15" customHeight="1">
      <c r="A40" s="4" t="s">
        <v>34</v>
      </c>
      <c r="B40" s="23">
        <f>679.5-2.4</f>
        <v>677.1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>
        <v>30.7</v>
      </c>
      <c r="T40" s="27"/>
      <c r="U40" s="27"/>
      <c r="V40" s="27">
        <v>485.5</v>
      </c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745.9000000000001</v>
      </c>
      <c r="AG40" s="28">
        <f aca="true" t="shared" si="8" ref="AG40:AG45">B40+C40-AF40</f>
        <v>100.29999999999995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>
        <v>485.3</v>
      </c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688.9</v>
      </c>
      <c r="AG41" s="28">
        <f t="shared" si="8"/>
        <v>31.700000000000045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>
        <v>1.9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4.5</v>
      </c>
      <c r="AG44" s="28">
        <f t="shared" si="8"/>
        <v>32.6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28.699999999999974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28.8</v>
      </c>
      <c r="T46" s="23">
        <f t="shared" si="10"/>
        <v>0</v>
      </c>
      <c r="U46" s="23">
        <f t="shared" si="10"/>
        <v>0</v>
      </c>
      <c r="V46" s="23">
        <f t="shared" si="10"/>
        <v>0.19999999999998863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46.5</v>
      </c>
      <c r="AG46" s="28">
        <f>AG40-AG41-AG42-AG43-AG44-AG45</f>
        <v>27.999999999999908</v>
      </c>
    </row>
    <row r="47" spans="1:33" ht="17.25" customHeight="1">
      <c r="A47" s="4" t="s">
        <v>15</v>
      </c>
      <c r="B47" s="37">
        <f>973.9+7.4</f>
        <v>981.3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>
        <v>30.6</v>
      </c>
      <c r="T47" s="30">
        <v>44.4</v>
      </c>
      <c r="U47" s="29">
        <v>79.8</v>
      </c>
      <c r="V47" s="29">
        <v>137.4</v>
      </c>
      <c r="W47" s="29">
        <v>2.5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567.9000000000001</v>
      </c>
      <c r="AG47" s="28">
        <f>B47+C47-AF47</f>
        <v>2336.7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874.8+7.5+0.2</f>
        <v>882.5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>
        <v>44</v>
      </c>
      <c r="U49" s="23">
        <v>71</v>
      </c>
      <c r="V49" s="23">
        <v>137.4</v>
      </c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523.9</v>
      </c>
      <c r="AG49" s="28">
        <f>B49+C49-AF49</f>
        <v>1997.9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98.79999999999995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30.6</v>
      </c>
      <c r="T51" s="23">
        <f t="shared" si="11"/>
        <v>0.3999999999999986</v>
      </c>
      <c r="U51" s="23">
        <f t="shared" si="11"/>
        <v>8.799999999999997</v>
      </c>
      <c r="V51" s="23">
        <f t="shared" si="11"/>
        <v>0</v>
      </c>
      <c r="W51" s="23">
        <f t="shared" si="11"/>
        <v>2.5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44.000000000000014</v>
      </c>
      <c r="AG51" s="28">
        <f>AG47-AG49-AG48</f>
        <v>338.7999999999997</v>
      </c>
    </row>
    <row r="52" spans="1:33" ht="15" customHeight="1">
      <c r="A52" s="4" t="s">
        <v>0</v>
      </c>
      <c r="B52" s="23">
        <f>3907.4+2819.6</f>
        <v>6727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>
        <v>856.6</v>
      </c>
      <c r="T52" s="27"/>
      <c r="U52" s="27">
        <v>178</v>
      </c>
      <c r="V52" s="27"/>
      <c r="W52" s="27"/>
      <c r="X52" s="23">
        <v>92.9</v>
      </c>
      <c r="Y52" s="27"/>
      <c r="Z52" s="27"/>
      <c r="AA52" s="27"/>
      <c r="AB52" s="23"/>
      <c r="AC52" s="23"/>
      <c r="AD52" s="23"/>
      <c r="AE52" s="23"/>
      <c r="AF52" s="28">
        <f t="shared" si="9"/>
        <v>6720.099999999999</v>
      </c>
      <c r="AG52" s="28">
        <f aca="true" t="shared" si="12" ref="AG52:AG59">B52+C52-AF52</f>
        <v>2281.000000000001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17.9</v>
      </c>
      <c r="T53" s="27"/>
      <c r="U53" s="27">
        <v>58.3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356.09999999999997</v>
      </c>
      <c r="AG53" s="28">
        <f t="shared" si="12"/>
        <v>818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>
        <v>0.6</v>
      </c>
      <c r="T54" s="27">
        <v>1449.2</v>
      </c>
      <c r="U54" s="27">
        <v>0.7</v>
      </c>
      <c r="V54" s="27">
        <v>18.1</v>
      </c>
      <c r="W54" s="27">
        <v>1.6</v>
      </c>
      <c r="X54" s="23">
        <v>2</v>
      </c>
      <c r="Y54" s="27"/>
      <c r="Z54" s="27"/>
      <c r="AA54" s="27"/>
      <c r="AB54" s="23"/>
      <c r="AC54" s="23"/>
      <c r="AD54" s="23"/>
      <c r="AE54" s="23"/>
      <c r="AF54" s="28">
        <f t="shared" si="9"/>
        <v>3701.8999999999996</v>
      </c>
      <c r="AG54" s="23">
        <f t="shared" si="12"/>
        <v>1843.6000000000004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>
        <v>1376.1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2754.8999999999996</v>
      </c>
      <c r="AG55" s="23">
        <f t="shared" si="12"/>
        <v>968.8000000000006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>
        <v>4.6</v>
      </c>
      <c r="U57" s="27">
        <v>0.1</v>
      </c>
      <c r="V57" s="27">
        <v>0.2</v>
      </c>
      <c r="W57" s="27">
        <v>1.6</v>
      </c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24.8</v>
      </c>
      <c r="AG57" s="23">
        <f t="shared" si="12"/>
        <v>580.5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0.6</v>
      </c>
      <c r="T60" s="23">
        <f t="shared" si="13"/>
        <v>68.50000000000014</v>
      </c>
      <c r="U60" s="23">
        <f t="shared" si="13"/>
        <v>0.6</v>
      </c>
      <c r="V60" s="23">
        <f t="shared" si="13"/>
        <v>17.900000000000002</v>
      </c>
      <c r="W60" s="23">
        <f t="shared" si="13"/>
        <v>0</v>
      </c>
      <c r="X60" s="23">
        <f t="shared" si="13"/>
        <v>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871.4000000000001</v>
      </c>
      <c r="AG60" s="23">
        <f>AG54-AG55-AG57-AG59-AG56-AG58</f>
        <v>294.2999999999997</v>
      </c>
    </row>
    <row r="61" spans="1:33" ht="15" customHeight="1">
      <c r="A61" s="4" t="s">
        <v>10</v>
      </c>
      <c r="B61" s="23">
        <v>65.4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>
        <v>28.7</v>
      </c>
      <c r="V61" s="27"/>
      <c r="W61" s="27">
        <v>7.4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46.3</v>
      </c>
      <c r="AG61" s="23">
        <f aca="true" t="shared" si="15" ref="AG61:AG67">B61+C61-AF61</f>
        <v>80.2</v>
      </c>
    </row>
    <row r="62" spans="1:33" ht="15" customHeight="1">
      <c r="A62" s="4" t="s">
        <v>11</v>
      </c>
      <c r="B62" s="23">
        <v>1360.5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>
        <v>686.6</v>
      </c>
      <c r="V62" s="27"/>
      <c r="W62" s="27">
        <v>153.4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1355.3000000000002</v>
      </c>
      <c r="AG62" s="23">
        <f t="shared" si="15"/>
        <v>904.3999999999996</v>
      </c>
    </row>
    <row r="63" spans="1:34" ht="15.75">
      <c r="A63" s="3" t="s">
        <v>5</v>
      </c>
      <c r="B63" s="23">
        <v>868.3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>
        <v>578.5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896.1</v>
      </c>
      <c r="AG63" s="23">
        <f t="shared" si="15"/>
        <v>86.49999999999989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>
        <v>1.2</v>
      </c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2.5999999999999996</v>
      </c>
      <c r="AG64" s="23">
        <f t="shared" si="15"/>
        <v>3.5999999999999996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>
        <v>19.4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46.4</v>
      </c>
      <c r="AG65" s="23">
        <f t="shared" si="15"/>
        <v>33.300000000000004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>
        <v>1.4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11.299999999999999</v>
      </c>
      <c r="AG66" s="23">
        <f t="shared" si="15"/>
        <v>62.5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408.8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108.10000000000002</v>
      </c>
      <c r="V68" s="23">
        <f t="shared" si="16"/>
        <v>0</v>
      </c>
      <c r="W68" s="23">
        <f t="shared" si="16"/>
        <v>131.4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398.9</v>
      </c>
      <c r="AG68" s="23">
        <f>AG62-AG63-AG66-AG67-AG65-AG64</f>
        <v>718.4999999999998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2.7</v>
      </c>
      <c r="V70" s="23"/>
      <c r="W70" s="23">
        <v>2.7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966.1+20-7.4</f>
        <v>978.7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>
        <v>22.1</v>
      </c>
      <c r="U72" s="27">
        <v>98.8</v>
      </c>
      <c r="V72" s="27">
        <v>7.1</v>
      </c>
      <c r="W72" s="27">
        <v>202.1</v>
      </c>
      <c r="X72" s="23">
        <v>7.6</v>
      </c>
      <c r="Y72" s="27"/>
      <c r="Z72" s="27"/>
      <c r="AA72" s="27"/>
      <c r="AB72" s="23"/>
      <c r="AC72" s="23"/>
      <c r="AD72" s="23"/>
      <c r="AE72" s="23"/>
      <c r="AF72" s="28">
        <f t="shared" si="14"/>
        <v>791.7</v>
      </c>
      <c r="AG72" s="31">
        <f t="shared" si="17"/>
        <v>3245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>
        <v>16.7</v>
      </c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25.4</v>
      </c>
      <c r="AG73" s="31">
        <f t="shared" si="17"/>
        <v>66.1</v>
      </c>
    </row>
    <row r="74" spans="1:33" ht="15" customHeight="1">
      <c r="A74" s="3" t="s">
        <v>2</v>
      </c>
      <c r="B74" s="23">
        <v>69.5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150.8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>
        <v>7.9</v>
      </c>
      <c r="T76" s="30"/>
      <c r="U76" s="29"/>
      <c r="V76" s="29"/>
      <c r="W76" s="29">
        <v>36.6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95.6</v>
      </c>
      <c r="AG76" s="31">
        <f t="shared" si="17"/>
        <v>200.10000000000005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>
        <v>33.5</v>
      </c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80.3</v>
      </c>
      <c r="AG77" s="31">
        <f t="shared" si="17"/>
        <v>0.8000000000000114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>
        <v>463.5</v>
      </c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1463.5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>
        <v>90.4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280.20000000000005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>
        <v>547.4</v>
      </c>
      <c r="T89" s="27"/>
      <c r="U89" s="23"/>
      <c r="V89" s="23"/>
      <c r="W89" s="23">
        <v>109.3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2838.3</v>
      </c>
      <c r="AG89" s="23">
        <f t="shared" si="17"/>
        <v>6494.900000000001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>
        <v>618.5</v>
      </c>
      <c r="Y90" s="27"/>
      <c r="Z90" s="27"/>
      <c r="AA90" s="27"/>
      <c r="AB90" s="23"/>
      <c r="AC90" s="23"/>
      <c r="AD90" s="23"/>
      <c r="AE90" s="23"/>
      <c r="AF90" s="28">
        <f t="shared" si="14"/>
        <v>1855.3</v>
      </c>
      <c r="AG90" s="23">
        <f t="shared" si="17"/>
        <v>0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99008.29999999999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1710.4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15896.900000000001</v>
      </c>
      <c r="T94" s="43">
        <f t="shared" si="18"/>
        <v>3985.6</v>
      </c>
      <c r="U94" s="43">
        <f t="shared" si="18"/>
        <v>12434.500000000002</v>
      </c>
      <c r="V94" s="43">
        <f t="shared" si="18"/>
        <v>3891.2999999999997</v>
      </c>
      <c r="W94" s="43">
        <f t="shared" si="18"/>
        <v>1116.4</v>
      </c>
      <c r="X94" s="43">
        <f t="shared" si="18"/>
        <v>730.4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91862.79999999999</v>
      </c>
      <c r="AG94" s="59">
        <f>AG10+AG15+AG24+AG33+AG47+AG52+AG54+AG61+AG62+AG69+AG71+AG72+AG76+AG81+AG82+AG83+AG88+AG89+AG90+AG91+AG70+AG40+AG92</f>
        <v>46847.299999999996</v>
      </c>
    </row>
    <row r="95" spans="1:33" ht="15.75">
      <c r="A95" s="3" t="s">
        <v>5</v>
      </c>
      <c r="B95" s="23">
        <f aca="true" t="shared" si="19" ref="B95:AD95">B11+B17+B26+B34+B55+B63+B73+B41+B77</f>
        <v>53953.80000000001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13882</v>
      </c>
      <c r="T95" s="23">
        <f t="shared" si="19"/>
        <v>2480.5999999999995</v>
      </c>
      <c r="U95" s="23">
        <f t="shared" si="19"/>
        <v>11371.7</v>
      </c>
      <c r="V95" s="23">
        <f t="shared" si="19"/>
        <v>2989.8</v>
      </c>
      <c r="W95" s="23">
        <f t="shared" si="19"/>
        <v>479.8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50394.70000000001</v>
      </c>
      <c r="AG95" s="28">
        <f>B95+C95-AF95</f>
        <v>11610.299999999996</v>
      </c>
    </row>
    <row r="96" spans="1:33" ht="15.75">
      <c r="A96" s="3" t="s">
        <v>2</v>
      </c>
      <c r="B96" s="23">
        <f aca="true" t="shared" si="20" ref="B96:AD96">B12+B20+B29+B36+B57+B66+B44+B80+B74+B53</f>
        <v>5568.300000000001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359.29999999999995</v>
      </c>
      <c r="T96" s="23">
        <f t="shared" si="20"/>
        <v>534.4</v>
      </c>
      <c r="U96" s="23">
        <f t="shared" si="20"/>
        <v>58.4</v>
      </c>
      <c r="V96" s="23">
        <f t="shared" si="20"/>
        <v>6.6000000000000005</v>
      </c>
      <c r="W96" s="23">
        <f t="shared" si="20"/>
        <v>6.300000000000001</v>
      </c>
      <c r="X96" s="23">
        <f t="shared" si="20"/>
        <v>9.4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2101.4000000000005</v>
      </c>
      <c r="AG96" s="28">
        <f>B96+C96-AF96</f>
        <v>12798.5</v>
      </c>
    </row>
    <row r="97" spans="1:33" ht="15.75">
      <c r="A97" s="3" t="s">
        <v>3</v>
      </c>
      <c r="B97" s="23">
        <f aca="true" t="shared" si="21" ref="B97:AA97">B18+B27+B42+B64+B78</f>
        <v>942.0999999999999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4.7</v>
      </c>
      <c r="T97" s="23">
        <f t="shared" si="21"/>
        <v>245.4</v>
      </c>
      <c r="U97" s="23">
        <f t="shared" si="21"/>
        <v>0</v>
      </c>
      <c r="V97" s="23">
        <f t="shared" si="21"/>
        <v>171.9</v>
      </c>
      <c r="W97" s="23">
        <f t="shared" si="21"/>
        <v>23.099999999999998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1330.3000000000002</v>
      </c>
      <c r="AG97" s="28">
        <f>B97+C97-AF97</f>
        <v>1460.6999999999998</v>
      </c>
    </row>
    <row r="98" spans="1:33" ht="15.75">
      <c r="A98" s="3" t="s">
        <v>1</v>
      </c>
      <c r="B98" s="23">
        <f aca="true" t="shared" si="22" ref="B98:AA98">B19+B28+B65+B35+B43+B56+B48+B79</f>
        <v>2480.3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76.1</v>
      </c>
      <c r="T98" s="23">
        <f t="shared" si="22"/>
        <v>422.2</v>
      </c>
      <c r="U98" s="23">
        <f t="shared" si="22"/>
        <v>4.7</v>
      </c>
      <c r="V98" s="23">
        <f t="shared" si="22"/>
        <v>410.6</v>
      </c>
      <c r="W98" s="23">
        <f t="shared" si="22"/>
        <v>94.5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2927.7</v>
      </c>
      <c r="AG98" s="28">
        <f>B98+C98-AF98</f>
        <v>2078.7000000000007</v>
      </c>
    </row>
    <row r="99" spans="1:33" ht="15.75">
      <c r="A99" s="3" t="s">
        <v>17</v>
      </c>
      <c r="B99" s="23">
        <f>B21+B30+B49+B37+B58+B13+B75</f>
        <v>2136.1000000000004</v>
      </c>
      <c r="C99" s="23">
        <f aca="true" t="shared" si="23" ref="C99:AD99">C21+C30+C49+C37+C58+C13+C75</f>
        <v>2369.5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113.2</v>
      </c>
      <c r="U99" s="23">
        <f t="shared" si="23"/>
        <v>71</v>
      </c>
      <c r="V99" s="23">
        <f t="shared" si="23"/>
        <v>137.70000000000002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2201.8999999999996</v>
      </c>
      <c r="AG99" s="28">
        <f>B99+C99-AF99</f>
        <v>2303.7000000000007</v>
      </c>
    </row>
    <row r="100" spans="1:33" ht="12.75">
      <c r="A100" s="1" t="s">
        <v>47</v>
      </c>
      <c r="B100" s="2">
        <f aca="true" t="shared" si="24" ref="B100:U100">B94-B95-B96-B97-B98-B99</f>
        <v>33927.699999999975</v>
      </c>
      <c r="C100" s="2">
        <f t="shared" si="24"/>
        <v>15574.499999999985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220.40000000000032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1574.8000000000015</v>
      </c>
      <c r="T100" s="2">
        <f t="shared" si="24"/>
        <v>189.80000000000052</v>
      </c>
      <c r="U100" s="2">
        <f t="shared" si="24"/>
        <v>928.7000000000011</v>
      </c>
      <c r="V100" s="2"/>
      <c r="W100" s="2"/>
      <c r="X100" s="2">
        <f aca="true" t="shared" si="25" ref="X100:AD100">X94-X95-X96-X97-X98-X99</f>
        <v>721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32906.799999999974</v>
      </c>
      <c r="AG100" s="2">
        <f>AG94-AG95-AG96-AG97-AG98-AG99</f>
        <v>16595.399999999998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26" sqref="W2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26522.6</v>
      </c>
      <c r="C7" s="73">
        <v>13786.1</v>
      </c>
      <c r="D7" s="46"/>
      <c r="E7" s="47">
        <v>13261.3</v>
      </c>
      <c r="F7" s="47"/>
      <c r="G7" s="47"/>
      <c r="H7" s="75"/>
      <c r="I7" s="47"/>
      <c r="J7" s="48"/>
      <c r="K7" s="47"/>
      <c r="L7" s="47">
        <v>13261.3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66283.79999999999</v>
      </c>
      <c r="C8" s="41">
        <v>106730</v>
      </c>
      <c r="D8" s="44">
        <v>6147.1</v>
      </c>
      <c r="E8" s="56">
        <v>5689.5</v>
      </c>
      <c r="F8" s="56">
        <v>2186.2</v>
      </c>
      <c r="G8" s="56">
        <v>3417.1</v>
      </c>
      <c r="H8" s="56">
        <v>3027.3</v>
      </c>
      <c r="I8" s="56">
        <v>6840.7</v>
      </c>
      <c r="J8" s="57">
        <v>2144</v>
      </c>
      <c r="K8" s="56">
        <v>2398.9</v>
      </c>
      <c r="L8" s="56">
        <v>1371.9</v>
      </c>
      <c r="M8" s="56">
        <v>1817.8</v>
      </c>
      <c r="N8" s="56">
        <v>3986.5</v>
      </c>
      <c r="O8" s="56">
        <v>2363.1</v>
      </c>
      <c r="P8" s="56">
        <v>2700.7</v>
      </c>
      <c r="Q8" s="56">
        <v>2361.7</v>
      </c>
      <c r="R8" s="56">
        <v>3641.4</v>
      </c>
      <c r="S8" s="58">
        <v>3500.6</v>
      </c>
      <c r="T8" s="58">
        <v>1589.6</v>
      </c>
      <c r="U8" s="56">
        <v>3450.8</v>
      </c>
      <c r="V8" s="56">
        <v>2126.7</v>
      </c>
      <c r="W8" s="56">
        <v>5522.2</v>
      </c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87584.10000000002</v>
      </c>
      <c r="C9" s="25">
        <f t="shared" si="0"/>
        <v>46709.6</v>
      </c>
      <c r="D9" s="25">
        <f t="shared" si="0"/>
        <v>3241.2</v>
      </c>
      <c r="E9" s="25">
        <f t="shared" si="0"/>
        <v>1532.8</v>
      </c>
      <c r="F9" s="25">
        <f t="shared" si="0"/>
        <v>1807.4</v>
      </c>
      <c r="G9" s="25">
        <f t="shared" si="0"/>
        <v>461.1</v>
      </c>
      <c r="H9" s="25">
        <f t="shared" si="0"/>
        <v>277.59999999999997</v>
      </c>
      <c r="I9" s="25">
        <f t="shared" si="0"/>
        <v>1570.5</v>
      </c>
      <c r="J9" s="25">
        <f t="shared" si="0"/>
        <v>12466.400000000001</v>
      </c>
      <c r="K9" s="25">
        <f t="shared" si="0"/>
        <v>9044</v>
      </c>
      <c r="L9" s="25">
        <f t="shared" si="0"/>
        <v>1281.1999999999998</v>
      </c>
      <c r="M9" s="25">
        <f t="shared" si="0"/>
        <v>2840.8</v>
      </c>
      <c r="N9" s="25">
        <f t="shared" si="0"/>
        <v>1644.3000000000004</v>
      </c>
      <c r="O9" s="25">
        <f t="shared" si="0"/>
        <v>1144.7999999999997</v>
      </c>
      <c r="P9" s="25">
        <f t="shared" si="0"/>
        <v>648.9</v>
      </c>
      <c r="Q9" s="25">
        <f t="shared" si="0"/>
        <v>797.1999999999999</v>
      </c>
      <c r="R9" s="25">
        <f t="shared" si="0"/>
        <v>813.8</v>
      </c>
      <c r="S9" s="25">
        <f t="shared" si="0"/>
        <v>1718.4</v>
      </c>
      <c r="T9" s="25">
        <f t="shared" si="0"/>
        <v>16452.700000000004</v>
      </c>
      <c r="U9" s="25">
        <f t="shared" si="0"/>
        <v>8249.699999999999</v>
      </c>
      <c r="V9" s="25">
        <f t="shared" si="0"/>
        <v>10019.5</v>
      </c>
      <c r="W9" s="25">
        <f t="shared" si="0"/>
        <v>1556.6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77568.90000000002</v>
      </c>
      <c r="AG9" s="51">
        <f>AG10+AG15+AG24+AG33+AG47+AG52+AG54+AG61+AG62+AG71+AG72+AG76+AG88+AG81+AG83+AG82+AG69+AG89+AG91+AG90+AG70+AG40+AG92</f>
        <v>56724.79999999999</v>
      </c>
      <c r="AH9" s="50"/>
      <c r="AI9" s="50"/>
    </row>
    <row r="10" spans="1:33" ht="15.75">
      <c r="A10" s="4" t="s">
        <v>4</v>
      </c>
      <c r="B10" s="23">
        <f>4520.5-34.2+205-551+86.3</f>
        <v>4226.6</v>
      </c>
      <c r="C10" s="23">
        <v>2511.1</v>
      </c>
      <c r="D10" s="23"/>
      <c r="E10" s="23">
        <v>17.7</v>
      </c>
      <c r="F10" s="23">
        <v>27.6</v>
      </c>
      <c r="G10" s="23">
        <v>57.5</v>
      </c>
      <c r="H10" s="23">
        <v>103.1</v>
      </c>
      <c r="I10" s="23">
        <v>10.6</v>
      </c>
      <c r="J10" s="26">
        <v>363</v>
      </c>
      <c r="K10" s="23">
        <v>548.2</v>
      </c>
      <c r="L10" s="23">
        <v>328.4</v>
      </c>
      <c r="M10" s="23">
        <v>6</v>
      </c>
      <c r="N10" s="23">
        <v>37.1</v>
      </c>
      <c r="O10" s="28">
        <v>4.7</v>
      </c>
      <c r="P10" s="23">
        <v>53.4</v>
      </c>
      <c r="Q10" s="23">
        <v>-1.2</v>
      </c>
      <c r="R10" s="23">
        <v>16.7</v>
      </c>
      <c r="S10" s="27">
        <v>5</v>
      </c>
      <c r="T10" s="27">
        <v>340.1</v>
      </c>
      <c r="U10" s="27">
        <v>462.2</v>
      </c>
      <c r="V10" s="27">
        <v>1666.1</v>
      </c>
      <c r="W10" s="27">
        <v>400.9</v>
      </c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4447.099999999999</v>
      </c>
      <c r="AG10" s="28">
        <f>B10+C10-AF10</f>
        <v>2290.6000000000013</v>
      </c>
    </row>
    <row r="11" spans="1:33" ht="15.75">
      <c r="A11" s="3" t="s">
        <v>5</v>
      </c>
      <c r="B11" s="23">
        <f>3509.6+17+50.1</f>
        <v>3576.7</v>
      </c>
      <c r="C11" s="23">
        <v>607.9</v>
      </c>
      <c r="D11" s="23"/>
      <c r="E11" s="23">
        <v>1.6</v>
      </c>
      <c r="F11" s="23"/>
      <c r="G11" s="23"/>
      <c r="H11" s="23"/>
      <c r="I11" s="23">
        <v>3.2</v>
      </c>
      <c r="J11" s="27">
        <v>354.6</v>
      </c>
      <c r="K11" s="23">
        <v>499.9</v>
      </c>
      <c r="L11" s="23">
        <v>305.7</v>
      </c>
      <c r="M11" s="23"/>
      <c r="N11" s="23"/>
      <c r="O11" s="28"/>
      <c r="P11" s="23">
        <v>0.2</v>
      </c>
      <c r="Q11" s="23"/>
      <c r="R11" s="23"/>
      <c r="S11" s="27">
        <v>2.5</v>
      </c>
      <c r="T11" s="27">
        <v>339.2</v>
      </c>
      <c r="U11" s="27">
        <v>462.2</v>
      </c>
      <c r="V11" s="27">
        <v>1485.6</v>
      </c>
      <c r="W11" s="27">
        <v>299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3753.7</v>
      </c>
      <c r="AG11" s="28">
        <f>B11+C11-AF11</f>
        <v>430.89999999999964</v>
      </c>
    </row>
    <row r="12" spans="1:33" ht="15.75">
      <c r="A12" s="3" t="s">
        <v>2</v>
      </c>
      <c r="B12" s="37">
        <f>436.7-34.2-17-20.1</f>
        <v>365.4</v>
      </c>
      <c r="C12" s="23">
        <v>581.9</v>
      </c>
      <c r="D12" s="23"/>
      <c r="E12" s="23"/>
      <c r="F12" s="23"/>
      <c r="G12" s="23">
        <v>1.3</v>
      </c>
      <c r="H12" s="23">
        <v>48.9</v>
      </c>
      <c r="I12" s="23">
        <v>2.4</v>
      </c>
      <c r="J12" s="27"/>
      <c r="K12" s="23"/>
      <c r="L12" s="23"/>
      <c r="M12" s="23"/>
      <c r="N12" s="23"/>
      <c r="O12" s="28">
        <v>0.4</v>
      </c>
      <c r="P12" s="23"/>
      <c r="Q12" s="23"/>
      <c r="R12" s="23"/>
      <c r="S12" s="27"/>
      <c r="T12" s="27"/>
      <c r="U12" s="27"/>
      <c r="V12" s="27"/>
      <c r="W12" s="27">
        <v>86.2</v>
      </c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139.2</v>
      </c>
      <c r="AG12" s="28">
        <f>B12+C12-AF12</f>
        <v>808.0999999999999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284.50000000000057</v>
      </c>
      <c r="C14" s="23">
        <f t="shared" si="2"/>
        <v>1321.2999999999997</v>
      </c>
      <c r="D14" s="23">
        <f t="shared" si="2"/>
        <v>0</v>
      </c>
      <c r="E14" s="23">
        <f t="shared" si="2"/>
        <v>16.099999999999998</v>
      </c>
      <c r="F14" s="23">
        <f t="shared" si="2"/>
        <v>27.6</v>
      </c>
      <c r="G14" s="23">
        <f t="shared" si="2"/>
        <v>56.2</v>
      </c>
      <c r="H14" s="23">
        <f t="shared" si="2"/>
        <v>54.199999999999996</v>
      </c>
      <c r="I14" s="23">
        <f t="shared" si="2"/>
        <v>5</v>
      </c>
      <c r="J14" s="23">
        <f t="shared" si="2"/>
        <v>8.399999999999977</v>
      </c>
      <c r="K14" s="23">
        <f t="shared" si="2"/>
        <v>48.30000000000007</v>
      </c>
      <c r="L14" s="23">
        <f t="shared" si="2"/>
        <v>22.69999999999999</v>
      </c>
      <c r="M14" s="23">
        <f t="shared" si="2"/>
        <v>6</v>
      </c>
      <c r="N14" s="23">
        <f t="shared" si="2"/>
        <v>37.1</v>
      </c>
      <c r="O14" s="23">
        <f t="shared" si="2"/>
        <v>4.3</v>
      </c>
      <c r="P14" s="23">
        <f t="shared" si="2"/>
        <v>53.199999999999996</v>
      </c>
      <c r="Q14" s="23">
        <f t="shared" si="2"/>
        <v>-1.2</v>
      </c>
      <c r="R14" s="23">
        <f t="shared" si="2"/>
        <v>16.7</v>
      </c>
      <c r="S14" s="23">
        <f t="shared" si="2"/>
        <v>2.5</v>
      </c>
      <c r="T14" s="23">
        <f t="shared" si="2"/>
        <v>0.9000000000000341</v>
      </c>
      <c r="U14" s="23">
        <f t="shared" si="2"/>
        <v>0</v>
      </c>
      <c r="V14" s="23">
        <f t="shared" si="2"/>
        <v>180.5</v>
      </c>
      <c r="W14" s="23">
        <f t="shared" si="2"/>
        <v>15.699999999999974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554.1999999999999</v>
      </c>
      <c r="AG14" s="28">
        <f>AG10-AG11-AG12-AG13</f>
        <v>1051.6000000000017</v>
      </c>
    </row>
    <row r="15" spans="1:33" ht="15" customHeight="1">
      <c r="A15" s="4" t="s">
        <v>6</v>
      </c>
      <c r="B15" s="23">
        <f>35686.5+14.1+30+1700</f>
        <v>37430.6</v>
      </c>
      <c r="C15" s="23">
        <v>18239.6</v>
      </c>
      <c r="D15" s="45"/>
      <c r="E15" s="45">
        <v>756.8</v>
      </c>
      <c r="F15" s="23">
        <v>4.1</v>
      </c>
      <c r="G15" s="23">
        <v>93.2</v>
      </c>
      <c r="H15" s="23"/>
      <c r="I15" s="23">
        <v>1273.5</v>
      </c>
      <c r="J15" s="27">
        <v>3826.3</v>
      </c>
      <c r="K15" s="23">
        <v>5835.8</v>
      </c>
      <c r="L15" s="23">
        <v>124</v>
      </c>
      <c r="M15" s="23">
        <f>-18+1.7</f>
        <v>-16.3</v>
      </c>
      <c r="N15" s="23">
        <v>1597.2</v>
      </c>
      <c r="O15" s="28">
        <v>0.9</v>
      </c>
      <c r="P15" s="23">
        <v>0.1</v>
      </c>
      <c r="Q15" s="28">
        <v>528.9</v>
      </c>
      <c r="R15" s="23">
        <v>0.7</v>
      </c>
      <c r="S15" s="27">
        <v>295</v>
      </c>
      <c r="T15" s="27">
        <v>14663</v>
      </c>
      <c r="U15" s="27">
        <v>591.5</v>
      </c>
      <c r="V15" s="27">
        <v>188.4</v>
      </c>
      <c r="W15" s="27">
        <v>93.9</v>
      </c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29857.000000000007</v>
      </c>
      <c r="AG15" s="28">
        <f aca="true" t="shared" si="3" ref="AG15:AG31">B15+C15-AF15</f>
        <v>25813.19999999999</v>
      </c>
    </row>
    <row r="16" spans="1:34" s="71" customFormat="1" ht="15" customHeight="1">
      <c r="A16" s="66" t="s">
        <v>55</v>
      </c>
      <c r="B16" s="67">
        <v>15316.6</v>
      </c>
      <c r="C16" s="67">
        <v>8503.3</v>
      </c>
      <c r="D16" s="68"/>
      <c r="E16" s="68">
        <v>152</v>
      </c>
      <c r="F16" s="67">
        <v>4.1</v>
      </c>
      <c r="G16" s="67"/>
      <c r="H16" s="67"/>
      <c r="I16" s="67">
        <v>1145</v>
      </c>
      <c r="J16" s="69"/>
      <c r="K16" s="67">
        <v>5769.5</v>
      </c>
      <c r="L16" s="67">
        <v>1.2</v>
      </c>
      <c r="M16" s="67">
        <v>1.7</v>
      </c>
      <c r="N16" s="67">
        <v>331.1</v>
      </c>
      <c r="O16" s="70">
        <v>0.9</v>
      </c>
      <c r="P16" s="67"/>
      <c r="Q16" s="70">
        <v>414.3</v>
      </c>
      <c r="R16" s="67">
        <v>0.2</v>
      </c>
      <c r="S16" s="69">
        <v>175.5</v>
      </c>
      <c r="T16" s="69">
        <v>4563.2</v>
      </c>
      <c r="U16" s="69">
        <v>240.3</v>
      </c>
      <c r="V16" s="69">
        <v>146.6</v>
      </c>
      <c r="W16" s="69">
        <v>69.1</v>
      </c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13014.7</v>
      </c>
      <c r="AG16" s="72">
        <f t="shared" si="3"/>
        <v>10805.2</v>
      </c>
      <c r="AH16" s="78"/>
    </row>
    <row r="17" spans="1:34" ht="15.75">
      <c r="A17" s="3" t="s">
        <v>5</v>
      </c>
      <c r="B17" s="23">
        <f>24399.8+7.2</f>
        <v>24407</v>
      </c>
      <c r="C17" s="23">
        <v>5385.4</v>
      </c>
      <c r="D17" s="23"/>
      <c r="E17" s="23"/>
      <c r="F17" s="23"/>
      <c r="G17" s="23"/>
      <c r="H17" s="23"/>
      <c r="I17" s="23"/>
      <c r="J17" s="27">
        <v>3826.3</v>
      </c>
      <c r="K17" s="23">
        <v>5768.1</v>
      </c>
      <c r="L17" s="23"/>
      <c r="M17" s="23"/>
      <c r="N17" s="23"/>
      <c r="O17" s="28"/>
      <c r="P17" s="23"/>
      <c r="Q17" s="28"/>
      <c r="R17" s="23"/>
      <c r="S17" s="27"/>
      <c r="T17" s="27">
        <v>14663</v>
      </c>
      <c r="U17" s="27">
        <v>5.2</v>
      </c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24262.600000000002</v>
      </c>
      <c r="AG17" s="28">
        <f t="shared" si="3"/>
        <v>5529.799999999999</v>
      </c>
      <c r="AH17" s="6"/>
    </row>
    <row r="18" spans="1:33" ht="15.75">
      <c r="A18" s="3" t="s">
        <v>3</v>
      </c>
      <c r="B18" s="23">
        <v>1.5</v>
      </c>
      <c r="C18" s="23">
        <v>16.4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3.3</v>
      </c>
      <c r="O18" s="28"/>
      <c r="P18" s="23"/>
      <c r="Q18" s="28">
        <v>1.4</v>
      </c>
      <c r="R18" s="23">
        <v>0.2</v>
      </c>
      <c r="S18" s="27">
        <v>1.5</v>
      </c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6.3999999999999995</v>
      </c>
      <c r="AG18" s="28">
        <f t="shared" si="3"/>
        <v>11.5</v>
      </c>
    </row>
    <row r="19" spans="1:33" ht="15.75">
      <c r="A19" s="3" t="s">
        <v>1</v>
      </c>
      <c r="B19" s="23">
        <f>2322.4-31.9</f>
        <v>2290.5</v>
      </c>
      <c r="C19" s="23">
        <v>2022.7</v>
      </c>
      <c r="D19" s="23"/>
      <c r="E19" s="23">
        <v>112.7</v>
      </c>
      <c r="F19" s="23"/>
      <c r="G19" s="23">
        <v>93.2</v>
      </c>
      <c r="H19" s="23"/>
      <c r="I19" s="23">
        <v>153</v>
      </c>
      <c r="J19" s="27"/>
      <c r="K19" s="23">
        <v>66.3</v>
      </c>
      <c r="L19" s="23">
        <v>122.3</v>
      </c>
      <c r="M19" s="23"/>
      <c r="N19" s="23">
        <v>184.2</v>
      </c>
      <c r="O19" s="28"/>
      <c r="P19" s="23">
        <v>0.1</v>
      </c>
      <c r="Q19" s="28">
        <v>284.2</v>
      </c>
      <c r="R19" s="23"/>
      <c r="S19" s="27">
        <v>186</v>
      </c>
      <c r="T19" s="27"/>
      <c r="U19" s="27">
        <v>146.7</v>
      </c>
      <c r="V19" s="27">
        <v>28.6</v>
      </c>
      <c r="W19" s="27">
        <v>89.6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1466.8999999999999</v>
      </c>
      <c r="AG19" s="28">
        <f t="shared" si="3"/>
        <v>2846.3</v>
      </c>
    </row>
    <row r="20" spans="1:33" ht="15.75">
      <c r="A20" s="3" t="s">
        <v>2</v>
      </c>
      <c r="B20" s="23">
        <v>8812.1</v>
      </c>
      <c r="C20" s="23">
        <v>9852.8</v>
      </c>
      <c r="D20" s="23"/>
      <c r="E20" s="23">
        <v>622.3</v>
      </c>
      <c r="F20" s="23"/>
      <c r="G20" s="23"/>
      <c r="H20" s="23"/>
      <c r="I20" s="23">
        <v>1083.9</v>
      </c>
      <c r="J20" s="27"/>
      <c r="K20" s="23"/>
      <c r="L20" s="23"/>
      <c r="M20" s="23"/>
      <c r="N20" s="23">
        <v>1384.1</v>
      </c>
      <c r="O20" s="28"/>
      <c r="P20" s="23"/>
      <c r="Q20" s="28">
        <v>207.6</v>
      </c>
      <c r="R20" s="23"/>
      <c r="S20" s="27">
        <v>59.3</v>
      </c>
      <c r="T20" s="27"/>
      <c r="U20" s="27">
        <v>434</v>
      </c>
      <c r="V20" s="27">
        <v>92</v>
      </c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3883.2000000000003</v>
      </c>
      <c r="AG20" s="28">
        <f t="shared" si="3"/>
        <v>14781.7</v>
      </c>
    </row>
    <row r="21" spans="1:33" ht="15.75">
      <c r="A21" s="3" t="s">
        <v>17</v>
      </c>
      <c r="B21" s="23">
        <v>12.9</v>
      </c>
      <c r="C21" s="23">
        <v>43.4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>
        <v>7.6</v>
      </c>
      <c r="O21" s="28"/>
      <c r="P21" s="23"/>
      <c r="Q21" s="28"/>
      <c r="R21" s="23"/>
      <c r="S21" s="27"/>
      <c r="T21" s="27"/>
      <c r="U21" s="23">
        <v>3.7</v>
      </c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11.3</v>
      </c>
      <c r="AG21" s="28">
        <f t="shared" si="3"/>
        <v>45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1906.599999999998</v>
      </c>
      <c r="C23" s="23">
        <f t="shared" si="4"/>
        <v>918.8999999999993</v>
      </c>
      <c r="D23" s="23">
        <f t="shared" si="4"/>
        <v>0</v>
      </c>
      <c r="E23" s="23">
        <f t="shared" si="4"/>
        <v>21.799999999999955</v>
      </c>
      <c r="F23" s="23">
        <f t="shared" si="4"/>
        <v>4.1</v>
      </c>
      <c r="G23" s="23">
        <f t="shared" si="4"/>
        <v>0</v>
      </c>
      <c r="H23" s="23">
        <f t="shared" si="4"/>
        <v>0</v>
      </c>
      <c r="I23" s="23">
        <f t="shared" si="4"/>
        <v>36.59999999999991</v>
      </c>
      <c r="J23" s="23">
        <f t="shared" si="4"/>
        <v>0</v>
      </c>
      <c r="K23" s="23">
        <f t="shared" si="4"/>
        <v>1.399999999999821</v>
      </c>
      <c r="L23" s="23">
        <f t="shared" si="4"/>
        <v>1.7000000000000028</v>
      </c>
      <c r="M23" s="23">
        <f t="shared" si="4"/>
        <v>-16.3</v>
      </c>
      <c r="N23" s="23">
        <f t="shared" si="4"/>
        <v>18.000000000000135</v>
      </c>
      <c r="O23" s="23">
        <f t="shared" si="4"/>
        <v>0.9</v>
      </c>
      <c r="P23" s="23">
        <f t="shared" si="4"/>
        <v>0</v>
      </c>
      <c r="Q23" s="23">
        <f t="shared" si="4"/>
        <v>35.70000000000002</v>
      </c>
      <c r="R23" s="23">
        <f t="shared" si="4"/>
        <v>0.49999999999999994</v>
      </c>
      <c r="S23" s="23">
        <f t="shared" si="4"/>
        <v>48.2</v>
      </c>
      <c r="T23" s="23">
        <f t="shared" si="4"/>
        <v>0</v>
      </c>
      <c r="U23" s="23">
        <f t="shared" si="4"/>
        <v>1.8999999999999657</v>
      </c>
      <c r="V23" s="23">
        <f t="shared" si="4"/>
        <v>67.80000000000001</v>
      </c>
      <c r="W23" s="23">
        <f t="shared" si="4"/>
        <v>4.300000000000011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226.59999999999985</v>
      </c>
      <c r="AG23" s="28">
        <f t="shared" si="3"/>
        <v>2598.8999999999974</v>
      </c>
    </row>
    <row r="24" spans="1:33" ht="15" customHeight="1">
      <c r="A24" s="4" t="s">
        <v>7</v>
      </c>
      <c r="B24" s="23">
        <v>22517.5</v>
      </c>
      <c r="C24" s="23">
        <v>7396</v>
      </c>
      <c r="D24" s="23"/>
      <c r="E24" s="23">
        <v>80.6</v>
      </c>
      <c r="F24" s="23"/>
      <c r="G24" s="23"/>
      <c r="H24" s="23"/>
      <c r="I24" s="23"/>
      <c r="J24" s="27">
        <v>5961.2</v>
      </c>
      <c r="K24" s="23">
        <v>1053.9</v>
      </c>
      <c r="L24" s="23">
        <v>688.8</v>
      </c>
      <c r="M24" s="23"/>
      <c r="N24" s="23"/>
      <c r="O24" s="28">
        <v>1125.5</v>
      </c>
      <c r="P24" s="23">
        <v>1.3</v>
      </c>
      <c r="Q24" s="28"/>
      <c r="R24" s="28">
        <v>11</v>
      </c>
      <c r="S24" s="27">
        <v>1376.4</v>
      </c>
      <c r="T24" s="27">
        <v>20.7</v>
      </c>
      <c r="U24" s="27">
        <v>6569.5</v>
      </c>
      <c r="V24" s="27">
        <v>5788.4</v>
      </c>
      <c r="W24" s="27">
        <v>185.9</v>
      </c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22863.200000000004</v>
      </c>
      <c r="AG24" s="28">
        <f t="shared" si="3"/>
        <v>7050.299999999996</v>
      </c>
    </row>
    <row r="25" spans="1:34" s="71" customFormat="1" ht="15" customHeight="1">
      <c r="A25" s="66" t="s">
        <v>56</v>
      </c>
      <c r="B25" s="67">
        <v>11206</v>
      </c>
      <c r="C25" s="67">
        <v>5282.8</v>
      </c>
      <c r="D25" s="67"/>
      <c r="E25" s="67">
        <v>80.6</v>
      </c>
      <c r="F25" s="67"/>
      <c r="G25" s="67"/>
      <c r="H25" s="67"/>
      <c r="I25" s="67"/>
      <c r="J25" s="69">
        <v>4263.9</v>
      </c>
      <c r="K25" s="67"/>
      <c r="L25" s="67">
        <v>432</v>
      </c>
      <c r="M25" s="67"/>
      <c r="N25" s="67"/>
      <c r="O25" s="70">
        <v>826.2</v>
      </c>
      <c r="P25" s="67"/>
      <c r="Q25" s="70"/>
      <c r="R25" s="70">
        <v>11</v>
      </c>
      <c r="S25" s="69">
        <v>818.6</v>
      </c>
      <c r="T25" s="69">
        <v>13.4</v>
      </c>
      <c r="U25" s="69">
        <v>3383.2</v>
      </c>
      <c r="V25" s="69">
        <v>1253.4</v>
      </c>
      <c r="W25" s="69">
        <v>151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11233.3</v>
      </c>
      <c r="AG25" s="72">
        <f t="shared" si="3"/>
        <v>5255.5</v>
      </c>
      <c r="AH25" s="78"/>
    </row>
    <row r="26" spans="1:34" ht="15.75">
      <c r="A26" s="3" t="s">
        <v>5</v>
      </c>
      <c r="B26" s="23">
        <f>15292.6+328.6</f>
        <v>15621.2</v>
      </c>
      <c r="C26" s="23">
        <v>4410.4</v>
      </c>
      <c r="D26" s="23"/>
      <c r="E26" s="23"/>
      <c r="F26" s="23"/>
      <c r="G26" s="23"/>
      <c r="H26" s="23"/>
      <c r="I26" s="23"/>
      <c r="J26" s="27">
        <v>5153.1</v>
      </c>
      <c r="K26" s="23">
        <v>885.9</v>
      </c>
      <c r="L26" s="23">
        <v>26.2</v>
      </c>
      <c r="M26" s="23"/>
      <c r="N26" s="23"/>
      <c r="O26" s="28"/>
      <c r="P26" s="23"/>
      <c r="Q26" s="28"/>
      <c r="R26" s="23"/>
      <c r="S26" s="27"/>
      <c r="T26" s="27"/>
      <c r="U26" s="27">
        <v>6567.7</v>
      </c>
      <c r="V26" s="27">
        <v>4937.9</v>
      </c>
      <c r="W26" s="27">
        <v>1.9</v>
      </c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17572.7</v>
      </c>
      <c r="AG26" s="28">
        <f t="shared" si="3"/>
        <v>2458.899999999998</v>
      </c>
      <c r="AH26" s="6"/>
    </row>
    <row r="27" spans="1:33" ht="15.75">
      <c r="A27" s="3" t="s">
        <v>3</v>
      </c>
      <c r="B27" s="23">
        <f>1392.9+150+158.4</f>
        <v>1701.3000000000002</v>
      </c>
      <c r="C27" s="23">
        <v>1352.7</v>
      </c>
      <c r="D27" s="23"/>
      <c r="E27" s="23">
        <v>80.3</v>
      </c>
      <c r="F27" s="23"/>
      <c r="G27" s="23"/>
      <c r="H27" s="23"/>
      <c r="I27" s="23"/>
      <c r="J27" s="27">
        <v>170</v>
      </c>
      <c r="K27" s="23">
        <v>105.7</v>
      </c>
      <c r="L27" s="23">
        <v>269.8</v>
      </c>
      <c r="M27" s="23"/>
      <c r="N27" s="23"/>
      <c r="O27" s="28">
        <v>719.5</v>
      </c>
      <c r="P27" s="23"/>
      <c r="Q27" s="28"/>
      <c r="R27" s="23"/>
      <c r="S27" s="27">
        <v>693.4</v>
      </c>
      <c r="T27" s="27">
        <v>1.8</v>
      </c>
      <c r="U27" s="27"/>
      <c r="V27" s="27">
        <v>202</v>
      </c>
      <c r="W27" s="27">
        <v>57.7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2300.2</v>
      </c>
      <c r="AG27" s="28">
        <f t="shared" si="3"/>
        <v>753.8000000000002</v>
      </c>
    </row>
    <row r="28" spans="1:33" ht="15.75">
      <c r="A28" s="3" t="s">
        <v>1</v>
      </c>
      <c r="B28" s="23">
        <f>229.9+123.5+25</f>
        <v>378.4</v>
      </c>
      <c r="C28" s="23">
        <v>11.1</v>
      </c>
      <c r="D28" s="23"/>
      <c r="E28" s="23"/>
      <c r="F28" s="23"/>
      <c r="G28" s="23"/>
      <c r="H28" s="23"/>
      <c r="I28" s="23"/>
      <c r="J28" s="27">
        <v>56.1</v>
      </c>
      <c r="K28" s="23"/>
      <c r="L28" s="23">
        <v>22.6</v>
      </c>
      <c r="M28" s="23"/>
      <c r="N28" s="23"/>
      <c r="O28" s="28">
        <v>67.6</v>
      </c>
      <c r="P28" s="23"/>
      <c r="Q28" s="28"/>
      <c r="R28" s="23">
        <v>11</v>
      </c>
      <c r="S28" s="27">
        <v>88.2</v>
      </c>
      <c r="T28" s="27"/>
      <c r="U28" s="27">
        <v>1.8</v>
      </c>
      <c r="V28" s="27">
        <v>133</v>
      </c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380.3</v>
      </c>
      <c r="AG28" s="28">
        <f t="shared" si="3"/>
        <v>9.199999999999989</v>
      </c>
    </row>
    <row r="29" spans="1:33" ht="15.75">
      <c r="A29" s="3" t="s">
        <v>2</v>
      </c>
      <c r="B29" s="23">
        <f>4549.6-25-151.1-328.6</f>
        <v>4044.9</v>
      </c>
      <c r="C29" s="23">
        <v>632.4</v>
      </c>
      <c r="D29" s="23"/>
      <c r="E29" s="23"/>
      <c r="F29" s="23"/>
      <c r="G29" s="23"/>
      <c r="H29" s="23"/>
      <c r="I29" s="23"/>
      <c r="J29" s="27">
        <v>514.6</v>
      </c>
      <c r="K29" s="23"/>
      <c r="L29" s="23">
        <v>339.7</v>
      </c>
      <c r="M29" s="23"/>
      <c r="N29" s="23"/>
      <c r="O29" s="28">
        <v>35.6</v>
      </c>
      <c r="P29" s="23"/>
      <c r="Q29" s="28"/>
      <c r="R29" s="23"/>
      <c r="S29" s="27">
        <v>484.1</v>
      </c>
      <c r="T29" s="27"/>
      <c r="U29" s="27"/>
      <c r="V29" s="27">
        <v>279.4</v>
      </c>
      <c r="W29" s="27">
        <v>117.6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1771</v>
      </c>
      <c r="AG29" s="28">
        <f t="shared" si="3"/>
        <v>2906.3</v>
      </c>
    </row>
    <row r="30" spans="1:33" ht="15.75">
      <c r="A30" s="3" t="s">
        <v>17</v>
      </c>
      <c r="B30" s="23">
        <f>203.8-5.9-58.9</f>
        <v>139</v>
      </c>
      <c r="C30" s="23">
        <v>41.5</v>
      </c>
      <c r="D30" s="23"/>
      <c r="E30" s="23"/>
      <c r="F30" s="23"/>
      <c r="G30" s="23"/>
      <c r="H30" s="23"/>
      <c r="I30" s="23"/>
      <c r="J30" s="27"/>
      <c r="K30" s="23"/>
      <c r="L30" s="23">
        <v>9.8</v>
      </c>
      <c r="M30" s="23"/>
      <c r="N30" s="23"/>
      <c r="O30" s="28">
        <v>112.6</v>
      </c>
      <c r="P30" s="23"/>
      <c r="Q30" s="28"/>
      <c r="R30" s="23"/>
      <c r="S30" s="27"/>
      <c r="T30" s="27"/>
      <c r="U30" s="27"/>
      <c r="V30" s="27">
        <v>3.1</v>
      </c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125.49999999999999</v>
      </c>
      <c r="AG30" s="28">
        <f t="shared" si="3"/>
        <v>55.000000000000014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632.6999999999994</v>
      </c>
      <c r="C32" s="23">
        <f t="shared" si="5"/>
        <v>947.9000000000004</v>
      </c>
      <c r="D32" s="23">
        <f t="shared" si="5"/>
        <v>0</v>
      </c>
      <c r="E32" s="23">
        <f t="shared" si="5"/>
        <v>0.29999999999999716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67.39999999999941</v>
      </c>
      <c r="K32" s="23">
        <f t="shared" si="5"/>
        <v>62.30000000000011</v>
      </c>
      <c r="L32" s="23">
        <f t="shared" si="5"/>
        <v>20.699999999999886</v>
      </c>
      <c r="M32" s="23">
        <f t="shared" si="5"/>
        <v>0</v>
      </c>
      <c r="N32" s="23">
        <f t="shared" si="5"/>
        <v>0</v>
      </c>
      <c r="O32" s="23">
        <f t="shared" si="5"/>
        <v>190.19999999999996</v>
      </c>
      <c r="P32" s="23">
        <f t="shared" si="5"/>
        <v>1.3</v>
      </c>
      <c r="Q32" s="23">
        <f t="shared" si="5"/>
        <v>0</v>
      </c>
      <c r="R32" s="23">
        <f t="shared" si="5"/>
        <v>0</v>
      </c>
      <c r="S32" s="23">
        <f t="shared" si="5"/>
        <v>110.70000000000005</v>
      </c>
      <c r="T32" s="23">
        <f t="shared" si="5"/>
        <v>18.9</v>
      </c>
      <c r="U32" s="23">
        <f t="shared" si="5"/>
        <v>1.8185453143360064E-13</v>
      </c>
      <c r="V32" s="23">
        <f t="shared" si="5"/>
        <v>233.00000000000003</v>
      </c>
      <c r="W32" s="23">
        <f t="shared" si="5"/>
        <v>8.700000000000003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713.4999999999997</v>
      </c>
      <c r="AG32" s="28">
        <f>AG24-AG26-AG27-AG28-AG29-AG30-AG31</f>
        <v>867.0999999999976</v>
      </c>
    </row>
    <row r="33" spans="1:33" ht="15" customHeight="1">
      <c r="A33" s="4" t="s">
        <v>8</v>
      </c>
      <c r="B33" s="23">
        <v>209</v>
      </c>
      <c r="C33" s="23">
        <f>423.1-137.7</f>
        <v>285.40000000000003</v>
      </c>
      <c r="D33" s="23"/>
      <c r="E33" s="23"/>
      <c r="F33" s="23"/>
      <c r="G33" s="23"/>
      <c r="H33" s="23"/>
      <c r="I33" s="23"/>
      <c r="J33" s="27"/>
      <c r="K33" s="23">
        <v>75.4</v>
      </c>
      <c r="L33" s="23"/>
      <c r="M33" s="23"/>
      <c r="N33" s="23"/>
      <c r="O33" s="28">
        <v>5.1</v>
      </c>
      <c r="P33" s="23"/>
      <c r="Q33" s="28"/>
      <c r="R33" s="23"/>
      <c r="S33" s="27"/>
      <c r="T33" s="27"/>
      <c r="U33" s="27"/>
      <c r="V33" s="27">
        <v>88.9</v>
      </c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169.5</v>
      </c>
      <c r="AG33" s="28">
        <f aca="true" t="shared" si="6" ref="AG33:AG38">B33+C33-AF33</f>
        <v>324.90000000000003</v>
      </c>
    </row>
    <row r="34" spans="1:33" ht="15.75">
      <c r="A34" s="3" t="s">
        <v>5</v>
      </c>
      <c r="B34" s="23">
        <v>137.8</v>
      </c>
      <c r="C34" s="23">
        <v>52.7</v>
      </c>
      <c r="D34" s="23"/>
      <c r="E34" s="23"/>
      <c r="F34" s="23"/>
      <c r="G34" s="23"/>
      <c r="H34" s="23"/>
      <c r="I34" s="23"/>
      <c r="J34" s="27"/>
      <c r="K34" s="23">
        <v>54.8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88.7</v>
      </c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143.5</v>
      </c>
      <c r="AG34" s="28">
        <f t="shared" si="6"/>
        <v>47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64.6</v>
      </c>
      <c r="C36" s="23">
        <v>84.8</v>
      </c>
      <c r="D36" s="23"/>
      <c r="E36" s="23"/>
      <c r="F36" s="23"/>
      <c r="G36" s="23"/>
      <c r="H36" s="23"/>
      <c r="I36" s="23"/>
      <c r="J36" s="27"/>
      <c r="K36" s="23">
        <v>20.1</v>
      </c>
      <c r="L36" s="23"/>
      <c r="M36" s="23"/>
      <c r="N36" s="23"/>
      <c r="O36" s="28">
        <v>5.1</v>
      </c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25.200000000000003</v>
      </c>
      <c r="AG36" s="28">
        <f t="shared" si="6"/>
        <v>124.19999999999997</v>
      </c>
    </row>
    <row r="37" spans="1:33" ht="15.75">
      <c r="A37" s="3" t="s">
        <v>17</v>
      </c>
      <c r="B37" s="23">
        <v>0</v>
      </c>
      <c r="C37" s="23">
        <f>218.1-137.7</f>
        <v>80.4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80.4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6.599999999999994</v>
      </c>
      <c r="C39" s="23">
        <f t="shared" si="7"/>
        <v>63.90000000000003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0.5000000000000071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0.20000000000000284</v>
      </c>
      <c r="W39" s="23">
        <f t="shared" si="7"/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0.8000000000000099</v>
      </c>
      <c r="AG39" s="28">
        <f>AG33-AG34-AG36-AG38-AG35-AG37</f>
        <v>69.70000000000005</v>
      </c>
    </row>
    <row r="40" spans="1:33" ht="15" customHeight="1">
      <c r="A40" s="4" t="s">
        <v>34</v>
      </c>
      <c r="B40" s="23">
        <v>725.8</v>
      </c>
      <c r="C40" s="23">
        <v>100.3</v>
      </c>
      <c r="D40" s="23"/>
      <c r="E40" s="23"/>
      <c r="F40" s="23"/>
      <c r="G40" s="23"/>
      <c r="H40" s="23"/>
      <c r="I40" s="23"/>
      <c r="J40" s="27">
        <v>33.2</v>
      </c>
      <c r="K40" s="23">
        <v>243.6</v>
      </c>
      <c r="L40" s="23"/>
      <c r="M40" s="23"/>
      <c r="N40" s="23"/>
      <c r="O40" s="28"/>
      <c r="P40" s="23"/>
      <c r="Q40" s="28"/>
      <c r="R40" s="28">
        <v>4.7</v>
      </c>
      <c r="S40" s="27">
        <v>21.6</v>
      </c>
      <c r="T40" s="27">
        <v>0.9</v>
      </c>
      <c r="U40" s="27"/>
      <c r="V40" s="27"/>
      <c r="W40" s="27">
        <v>375.7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679.7</v>
      </c>
      <c r="AG40" s="28">
        <f aca="true" t="shared" si="8" ref="AG40:AG45">B40+C40-AF40</f>
        <v>146.39999999999986</v>
      </c>
    </row>
    <row r="41" spans="1:34" ht="15.75">
      <c r="A41" s="3" t="s">
        <v>5</v>
      </c>
      <c r="B41" s="23">
        <v>618.6</v>
      </c>
      <c r="C41" s="23">
        <v>31.7</v>
      </c>
      <c r="D41" s="23"/>
      <c r="E41" s="23"/>
      <c r="F41" s="23"/>
      <c r="G41" s="23"/>
      <c r="H41" s="23"/>
      <c r="I41" s="23"/>
      <c r="J41" s="27"/>
      <c r="K41" s="23">
        <v>235</v>
      </c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368.7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603.7</v>
      </c>
      <c r="AG41" s="28">
        <f t="shared" si="8"/>
        <v>46.60000000000002</v>
      </c>
      <c r="AH41" s="6"/>
    </row>
    <row r="42" spans="1:33" ht="15.75">
      <c r="A42" s="3" t="s">
        <v>3</v>
      </c>
      <c r="B42" s="23">
        <v>0.2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6.1</v>
      </c>
      <c r="C43" s="23">
        <v>8</v>
      </c>
      <c r="D43" s="23"/>
      <c r="E43" s="23"/>
      <c r="F43" s="23"/>
      <c r="G43" s="23"/>
      <c r="H43" s="23"/>
      <c r="I43" s="23"/>
      <c r="J43" s="27">
        <v>1.9</v>
      </c>
      <c r="K43" s="23">
        <v>3.8</v>
      </c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5.699999999999999</v>
      </c>
      <c r="AG43" s="28">
        <f t="shared" si="8"/>
        <v>8.4</v>
      </c>
    </row>
    <row r="44" spans="1:33" ht="15.75">
      <c r="A44" s="3" t="s">
        <v>2</v>
      </c>
      <c r="B44" s="23">
        <v>77</v>
      </c>
      <c r="C44" s="23">
        <v>32.6</v>
      </c>
      <c r="D44" s="23"/>
      <c r="E44" s="23"/>
      <c r="F44" s="23"/>
      <c r="G44" s="23"/>
      <c r="H44" s="23"/>
      <c r="I44" s="23"/>
      <c r="J44" s="27">
        <v>22.2</v>
      </c>
      <c r="K44" s="23"/>
      <c r="L44" s="23"/>
      <c r="M44" s="23"/>
      <c r="N44" s="23"/>
      <c r="O44" s="28"/>
      <c r="P44" s="23"/>
      <c r="Q44" s="23"/>
      <c r="R44" s="23">
        <v>2.3</v>
      </c>
      <c r="S44" s="27">
        <v>20.3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44.8</v>
      </c>
      <c r="AG44" s="28">
        <f t="shared" si="8"/>
        <v>64.8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23.899999999999935</v>
      </c>
      <c r="C46" s="23">
        <f t="shared" si="10"/>
        <v>27.999999999999993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9.100000000000005</v>
      </c>
      <c r="K46" s="23">
        <f t="shared" si="10"/>
        <v>4.7999999999999945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2.4000000000000004</v>
      </c>
      <c r="S46" s="23">
        <f t="shared" si="10"/>
        <v>1.3000000000000007</v>
      </c>
      <c r="T46" s="23">
        <f t="shared" si="10"/>
        <v>0.9</v>
      </c>
      <c r="U46" s="23">
        <f t="shared" si="10"/>
        <v>0</v>
      </c>
      <c r="V46" s="23">
        <f t="shared" si="10"/>
        <v>0</v>
      </c>
      <c r="W46" s="23">
        <f t="shared" si="10"/>
        <v>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25.499999999999996</v>
      </c>
      <c r="AG46" s="28">
        <f>AG40-AG41-AG42-AG43-AG44-AG45</f>
        <v>26.399999999999835</v>
      </c>
    </row>
    <row r="47" spans="1:33" ht="17.25" customHeight="1">
      <c r="A47" s="4" t="s">
        <v>15</v>
      </c>
      <c r="B47" s="37">
        <v>988.4</v>
      </c>
      <c r="C47" s="23">
        <v>2336.7</v>
      </c>
      <c r="D47" s="23"/>
      <c r="E47" s="29"/>
      <c r="F47" s="29">
        <v>20</v>
      </c>
      <c r="G47" s="29">
        <v>26.3</v>
      </c>
      <c r="H47" s="29">
        <v>124.1</v>
      </c>
      <c r="I47" s="29"/>
      <c r="J47" s="30"/>
      <c r="K47" s="29">
        <v>101.3</v>
      </c>
      <c r="L47" s="29">
        <v>38.3</v>
      </c>
      <c r="M47" s="29">
        <v>30.5</v>
      </c>
      <c r="N47" s="29"/>
      <c r="O47" s="32">
        <v>7.1</v>
      </c>
      <c r="P47" s="29"/>
      <c r="Q47" s="29">
        <v>3</v>
      </c>
      <c r="R47" s="29">
        <v>46.6</v>
      </c>
      <c r="S47" s="30">
        <v>5.8</v>
      </c>
      <c r="T47" s="30">
        <v>1.7</v>
      </c>
      <c r="U47" s="29"/>
      <c r="V47" s="29">
        <v>304.1</v>
      </c>
      <c r="W47" s="29">
        <v>80.6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789.4000000000001</v>
      </c>
      <c r="AG47" s="28">
        <f>B47+C47-AF47</f>
        <v>2535.7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889.9</v>
      </c>
      <c r="C49" s="23">
        <v>1997.9</v>
      </c>
      <c r="D49" s="23"/>
      <c r="E49" s="23"/>
      <c r="F49" s="23">
        <v>20</v>
      </c>
      <c r="G49" s="23">
        <v>26</v>
      </c>
      <c r="H49" s="23">
        <v>123.9</v>
      </c>
      <c r="I49" s="23"/>
      <c r="J49" s="27"/>
      <c r="K49" s="23">
        <v>3.9</v>
      </c>
      <c r="L49" s="23">
        <v>31.1</v>
      </c>
      <c r="M49" s="23">
        <v>30.2</v>
      </c>
      <c r="N49" s="23"/>
      <c r="O49" s="28">
        <v>7</v>
      </c>
      <c r="P49" s="23"/>
      <c r="Q49" s="23">
        <v>3</v>
      </c>
      <c r="R49" s="23">
        <v>46.5</v>
      </c>
      <c r="S49" s="27">
        <v>5.8</v>
      </c>
      <c r="T49" s="27">
        <v>1.7</v>
      </c>
      <c r="U49" s="23"/>
      <c r="V49" s="23">
        <v>258</v>
      </c>
      <c r="W49" s="23">
        <v>66.4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623.5</v>
      </c>
      <c r="AG49" s="28">
        <f>B49+C49-AF49</f>
        <v>2264.3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98.5</v>
      </c>
      <c r="C51" s="23">
        <f t="shared" si="11"/>
        <v>338.7999999999997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0.3000000000000007</v>
      </c>
      <c r="H51" s="23">
        <f t="shared" si="11"/>
        <v>0.19999999999998863</v>
      </c>
      <c r="I51" s="23">
        <f t="shared" si="11"/>
        <v>0</v>
      </c>
      <c r="J51" s="23">
        <f t="shared" si="11"/>
        <v>0</v>
      </c>
      <c r="K51" s="23">
        <f t="shared" si="11"/>
        <v>97.39999999999999</v>
      </c>
      <c r="L51" s="23">
        <f t="shared" si="11"/>
        <v>7.199999999999996</v>
      </c>
      <c r="M51" s="23">
        <f t="shared" si="11"/>
        <v>0.3000000000000007</v>
      </c>
      <c r="N51" s="23">
        <f t="shared" si="11"/>
        <v>0</v>
      </c>
      <c r="O51" s="23">
        <f t="shared" si="11"/>
        <v>0.09999999999999964</v>
      </c>
      <c r="P51" s="23">
        <f t="shared" si="11"/>
        <v>0</v>
      </c>
      <c r="Q51" s="23">
        <f t="shared" si="11"/>
        <v>0</v>
      </c>
      <c r="R51" s="23">
        <f t="shared" si="11"/>
        <v>0.10000000000000142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46.10000000000002</v>
      </c>
      <c r="W51" s="23">
        <f t="shared" si="11"/>
        <v>14.199999999999989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165.89999999999998</v>
      </c>
      <c r="AG51" s="28">
        <f>AG47-AG49-AG48</f>
        <v>271.39999999999964</v>
      </c>
    </row>
    <row r="52" spans="1:33" ht="15" customHeight="1">
      <c r="A52" s="4" t="s">
        <v>0</v>
      </c>
      <c r="B52" s="23">
        <f>3879.7+1149.3+400</f>
        <v>5429</v>
      </c>
      <c r="C52" s="23">
        <v>2281</v>
      </c>
      <c r="D52" s="23">
        <v>1943.3</v>
      </c>
      <c r="E52" s="23">
        <v>359.5</v>
      </c>
      <c r="F52" s="23">
        <v>277.5</v>
      </c>
      <c r="G52" s="23">
        <v>1</v>
      </c>
      <c r="H52" s="23"/>
      <c r="I52" s="23">
        <v>152.2</v>
      </c>
      <c r="J52" s="27">
        <v>259.2</v>
      </c>
      <c r="K52" s="23"/>
      <c r="L52" s="23"/>
      <c r="M52" s="23">
        <v>716.3</v>
      </c>
      <c r="N52" s="23">
        <v>25.9</v>
      </c>
      <c r="O52" s="28"/>
      <c r="P52" s="23">
        <v>177.2</v>
      </c>
      <c r="Q52" s="23">
        <v>59</v>
      </c>
      <c r="R52" s="23">
        <v>58.5</v>
      </c>
      <c r="S52" s="27"/>
      <c r="T52" s="27"/>
      <c r="U52" s="27"/>
      <c r="V52" s="27">
        <v>562.9</v>
      </c>
      <c r="W52" s="27">
        <v>80.9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4673.4</v>
      </c>
      <c r="AG52" s="28">
        <f aca="true" t="shared" si="12" ref="AG52:AG59">B52+C52-AF52</f>
        <v>3036.6000000000004</v>
      </c>
    </row>
    <row r="53" spans="1:33" ht="15" customHeight="1">
      <c r="A53" s="3" t="s">
        <v>2</v>
      </c>
      <c r="B53" s="23">
        <v>414</v>
      </c>
      <c r="C53" s="23">
        <v>818</v>
      </c>
      <c r="D53" s="23"/>
      <c r="E53" s="23">
        <v>222</v>
      </c>
      <c r="F53" s="23"/>
      <c r="G53" s="23">
        <v>1</v>
      </c>
      <c r="H53" s="23"/>
      <c r="I53" s="23"/>
      <c r="J53" s="27"/>
      <c r="K53" s="23"/>
      <c r="L53" s="23"/>
      <c r="M53" s="23"/>
      <c r="N53" s="23">
        <v>0.5</v>
      </c>
      <c r="O53" s="28"/>
      <c r="P53" s="23"/>
      <c r="Q53" s="23">
        <v>13</v>
      </c>
      <c r="R53" s="23">
        <v>58.5</v>
      </c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295</v>
      </c>
      <c r="AG53" s="28">
        <f t="shared" si="12"/>
        <v>937</v>
      </c>
    </row>
    <row r="54" spans="1:34" ht="15" customHeight="1">
      <c r="A54" s="4" t="s">
        <v>9</v>
      </c>
      <c r="B54" s="45">
        <f>3710.6+54+254.2+80</f>
        <v>4098.799999999999</v>
      </c>
      <c r="C54" s="23">
        <v>1843.6</v>
      </c>
      <c r="D54" s="23">
        <v>7.3</v>
      </c>
      <c r="E54" s="23">
        <v>299.5</v>
      </c>
      <c r="F54" s="23"/>
      <c r="G54" s="23">
        <v>212.5</v>
      </c>
      <c r="H54" s="23"/>
      <c r="I54" s="23">
        <v>117</v>
      </c>
      <c r="J54" s="27">
        <v>1409.1</v>
      </c>
      <c r="K54" s="23"/>
      <c r="L54" s="23"/>
      <c r="M54" s="23">
        <v>6.8</v>
      </c>
      <c r="N54" s="23">
        <v>20</v>
      </c>
      <c r="O54" s="28"/>
      <c r="P54" s="23">
        <v>76.5</v>
      </c>
      <c r="Q54" s="28">
        <v>5.2</v>
      </c>
      <c r="R54" s="23">
        <v>34.4</v>
      </c>
      <c r="S54" s="27">
        <v>8.4</v>
      </c>
      <c r="T54" s="27">
        <v>1415.8</v>
      </c>
      <c r="U54" s="27">
        <v>85.3</v>
      </c>
      <c r="V54" s="27">
        <v>51.4</v>
      </c>
      <c r="W54" s="27">
        <v>4</v>
      </c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3753.2000000000003</v>
      </c>
      <c r="AG54" s="23">
        <f t="shared" si="12"/>
        <v>2189.1999999999994</v>
      </c>
      <c r="AH54" s="6"/>
    </row>
    <row r="55" spans="1:34" ht="15.75">
      <c r="A55" s="3" t="s">
        <v>5</v>
      </c>
      <c r="B55" s="23">
        <f>2693.7+5.7</f>
        <v>2699.3999999999996</v>
      </c>
      <c r="C55" s="23">
        <v>968.8</v>
      </c>
      <c r="D55" s="23"/>
      <c r="E55" s="23">
        <v>1.5</v>
      </c>
      <c r="F55" s="23"/>
      <c r="G55" s="23"/>
      <c r="H55" s="23"/>
      <c r="I55" s="23"/>
      <c r="J55" s="27">
        <v>1409.1</v>
      </c>
      <c r="K55" s="23"/>
      <c r="L55" s="23"/>
      <c r="M55" s="23"/>
      <c r="N55" s="23"/>
      <c r="O55" s="28"/>
      <c r="P55" s="23"/>
      <c r="Q55" s="28"/>
      <c r="R55" s="23"/>
      <c r="S55" s="27"/>
      <c r="T55" s="27">
        <v>1387.8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2798.3999999999996</v>
      </c>
      <c r="AG55" s="23">
        <f t="shared" si="12"/>
        <v>869.8000000000002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f>333.8+254.2</f>
        <v>588</v>
      </c>
      <c r="C57" s="23">
        <v>580.5</v>
      </c>
      <c r="D57" s="23"/>
      <c r="E57" s="23"/>
      <c r="F57" s="23"/>
      <c r="G57" s="23">
        <v>23.7</v>
      </c>
      <c r="H57" s="23"/>
      <c r="I57" s="23">
        <v>66.4</v>
      </c>
      <c r="J57" s="27"/>
      <c r="K57" s="23"/>
      <c r="L57" s="23"/>
      <c r="M57" s="23">
        <v>3.7</v>
      </c>
      <c r="N57" s="23"/>
      <c r="O57" s="28"/>
      <c r="P57" s="23">
        <v>4.2</v>
      </c>
      <c r="Q57" s="28">
        <v>0.7</v>
      </c>
      <c r="R57" s="23">
        <v>1.2</v>
      </c>
      <c r="S57" s="27">
        <v>8.2</v>
      </c>
      <c r="T57" s="27">
        <v>9.5</v>
      </c>
      <c r="U57" s="27">
        <v>85.3</v>
      </c>
      <c r="V57" s="27">
        <v>1.7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204.60000000000002</v>
      </c>
      <c r="AG57" s="23">
        <f t="shared" si="12"/>
        <v>963.9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>
        <v>3.4</v>
      </c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3.4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807.9999999999997</v>
      </c>
      <c r="C60" s="23">
        <f t="shared" si="13"/>
        <v>294.29999999999995</v>
      </c>
      <c r="D60" s="23">
        <f t="shared" si="13"/>
        <v>7.3</v>
      </c>
      <c r="E60" s="23">
        <f t="shared" si="13"/>
        <v>298</v>
      </c>
      <c r="F60" s="23">
        <f t="shared" si="13"/>
        <v>0</v>
      </c>
      <c r="G60" s="23">
        <f t="shared" si="13"/>
        <v>188.8</v>
      </c>
      <c r="H60" s="23">
        <f t="shared" si="13"/>
        <v>0</v>
      </c>
      <c r="I60" s="23">
        <f t="shared" si="13"/>
        <v>50.599999999999994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3.0999999999999996</v>
      </c>
      <c r="N60" s="23">
        <f t="shared" si="13"/>
        <v>20</v>
      </c>
      <c r="O60" s="23">
        <f t="shared" si="13"/>
        <v>0</v>
      </c>
      <c r="P60" s="23">
        <f t="shared" si="13"/>
        <v>72.3</v>
      </c>
      <c r="Q60" s="23">
        <f t="shared" si="13"/>
        <v>1.1</v>
      </c>
      <c r="R60" s="23">
        <f t="shared" si="13"/>
        <v>33.199999999999996</v>
      </c>
      <c r="S60" s="23">
        <f t="shared" si="13"/>
        <v>0.20000000000000107</v>
      </c>
      <c r="T60" s="23">
        <f t="shared" si="13"/>
        <v>18.5</v>
      </c>
      <c r="U60" s="23">
        <f t="shared" si="13"/>
        <v>0</v>
      </c>
      <c r="V60" s="23">
        <f t="shared" si="13"/>
        <v>49.699999999999996</v>
      </c>
      <c r="W60" s="23">
        <f t="shared" si="13"/>
        <v>4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746.8000000000006</v>
      </c>
      <c r="AG60" s="23">
        <f>AG54-AG55-AG57-AG59-AG56-AG58</f>
        <v>355.4999999999992</v>
      </c>
    </row>
    <row r="61" spans="1:33" ht="15" customHeight="1">
      <c r="A61" s="4" t="s">
        <v>10</v>
      </c>
      <c r="B61" s="23">
        <f>65.5-54</f>
        <v>11.5</v>
      </c>
      <c r="C61" s="23">
        <v>80.2</v>
      </c>
      <c r="D61" s="23"/>
      <c r="E61" s="23"/>
      <c r="F61" s="23"/>
      <c r="G61" s="23"/>
      <c r="H61" s="23"/>
      <c r="I61" s="23"/>
      <c r="J61" s="27">
        <v>1.9</v>
      </c>
      <c r="K61" s="23">
        <v>2.3</v>
      </c>
      <c r="L61" s="23"/>
      <c r="M61" s="23"/>
      <c r="N61" s="23"/>
      <c r="O61" s="28">
        <v>1</v>
      </c>
      <c r="P61" s="23"/>
      <c r="Q61" s="28"/>
      <c r="R61" s="23"/>
      <c r="S61" s="27"/>
      <c r="T61" s="27">
        <v>0.1</v>
      </c>
      <c r="U61" s="27"/>
      <c r="V61" s="27"/>
      <c r="W61" s="27">
        <v>27.3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32.6</v>
      </c>
      <c r="AG61" s="23">
        <f aca="true" t="shared" si="15" ref="AG61:AG67">B61+C61-AF61</f>
        <v>59.1</v>
      </c>
    </row>
    <row r="62" spans="1:33" ht="15" customHeight="1">
      <c r="A62" s="4" t="s">
        <v>11</v>
      </c>
      <c r="B62" s="23">
        <f>1571.1+128.2</f>
        <v>1699.3</v>
      </c>
      <c r="C62" s="23">
        <v>904.4</v>
      </c>
      <c r="D62" s="23"/>
      <c r="E62" s="23">
        <v>3.8</v>
      </c>
      <c r="F62" s="23"/>
      <c r="G62" s="23">
        <v>55.5</v>
      </c>
      <c r="H62" s="23">
        <v>0.9</v>
      </c>
      <c r="I62" s="23"/>
      <c r="J62" s="27"/>
      <c r="K62" s="23">
        <v>541.6</v>
      </c>
      <c r="L62" s="23"/>
      <c r="M62" s="23"/>
      <c r="N62" s="23"/>
      <c r="O62" s="28"/>
      <c r="P62" s="23">
        <v>51.9</v>
      </c>
      <c r="Q62" s="28"/>
      <c r="R62" s="23">
        <v>0.2</v>
      </c>
      <c r="S62" s="27">
        <v>4</v>
      </c>
      <c r="T62" s="27"/>
      <c r="U62" s="27">
        <v>508.9</v>
      </c>
      <c r="V62" s="27">
        <v>206.8</v>
      </c>
      <c r="W62" s="27">
        <v>55.4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1429.0000000000002</v>
      </c>
      <c r="AG62" s="23">
        <f t="shared" si="15"/>
        <v>1174.6999999999996</v>
      </c>
    </row>
    <row r="63" spans="1:34" ht="15.75">
      <c r="A63" s="3" t="s">
        <v>5</v>
      </c>
      <c r="B63" s="23">
        <v>897.4</v>
      </c>
      <c r="C63" s="23">
        <v>86.5</v>
      </c>
      <c r="D63" s="23"/>
      <c r="E63" s="23">
        <v>3.8</v>
      </c>
      <c r="F63" s="23"/>
      <c r="G63" s="23"/>
      <c r="H63" s="23"/>
      <c r="I63" s="23"/>
      <c r="J63" s="27"/>
      <c r="K63" s="23">
        <v>365.3</v>
      </c>
      <c r="L63" s="23"/>
      <c r="M63" s="23"/>
      <c r="N63" s="23"/>
      <c r="O63" s="28"/>
      <c r="P63" s="23"/>
      <c r="Q63" s="28"/>
      <c r="R63" s="23"/>
      <c r="S63" s="27"/>
      <c r="T63" s="27"/>
      <c r="U63" s="27">
        <v>508.9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878</v>
      </c>
      <c r="AG63" s="23">
        <f t="shared" si="15"/>
        <v>105.89999999999998</v>
      </c>
      <c r="AH63" s="65"/>
    </row>
    <row r="64" spans="1:34" ht="15.75">
      <c r="A64" s="3" t="s">
        <v>3</v>
      </c>
      <c r="B64" s="23">
        <v>3.3</v>
      </c>
      <c r="C64" s="23">
        <v>3.6</v>
      </c>
      <c r="D64" s="23"/>
      <c r="E64" s="23"/>
      <c r="F64" s="23"/>
      <c r="G64" s="23"/>
      <c r="H64" s="23"/>
      <c r="I64" s="23"/>
      <c r="J64" s="27"/>
      <c r="K64" s="23">
        <v>3.1</v>
      </c>
      <c r="L64" s="23"/>
      <c r="M64" s="23"/>
      <c r="N64" s="23"/>
      <c r="O64" s="28"/>
      <c r="P64" s="23">
        <v>2.2</v>
      </c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5.300000000000001</v>
      </c>
      <c r="AG64" s="23">
        <f t="shared" si="15"/>
        <v>1.5999999999999996</v>
      </c>
      <c r="AH64" s="6"/>
    </row>
    <row r="65" spans="1:34" ht="15.75">
      <c r="A65" s="3" t="s">
        <v>1</v>
      </c>
      <c r="B65" s="23">
        <v>30</v>
      </c>
      <c r="C65" s="23">
        <v>33.3</v>
      </c>
      <c r="D65" s="23"/>
      <c r="E65" s="23"/>
      <c r="F65" s="23"/>
      <c r="G65" s="23">
        <v>7.3</v>
      </c>
      <c r="H65" s="23">
        <v>0.9</v>
      </c>
      <c r="I65" s="23"/>
      <c r="J65" s="27"/>
      <c r="K65" s="23">
        <v>4.6</v>
      </c>
      <c r="L65" s="23"/>
      <c r="M65" s="23"/>
      <c r="N65" s="23"/>
      <c r="O65" s="28"/>
      <c r="P65" s="23">
        <v>8.7</v>
      </c>
      <c r="Q65" s="28"/>
      <c r="R65" s="23"/>
      <c r="S65" s="27"/>
      <c r="T65" s="27"/>
      <c r="U65" s="27"/>
      <c r="V65" s="27">
        <v>1.8</v>
      </c>
      <c r="W65" s="27">
        <v>2.8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26.1</v>
      </c>
      <c r="AG65" s="23">
        <f t="shared" si="15"/>
        <v>37.199999999999996</v>
      </c>
      <c r="AH65" s="6"/>
    </row>
    <row r="66" spans="1:33" ht="15.75">
      <c r="A66" s="3" t="s">
        <v>2</v>
      </c>
      <c r="B66" s="23">
        <f>100.4+1.9</f>
        <v>102.30000000000001</v>
      </c>
      <c r="C66" s="23">
        <v>62.5</v>
      </c>
      <c r="D66" s="23"/>
      <c r="E66" s="23"/>
      <c r="F66" s="23"/>
      <c r="G66" s="23">
        <v>2</v>
      </c>
      <c r="H66" s="23"/>
      <c r="I66" s="23"/>
      <c r="J66" s="27"/>
      <c r="K66" s="23">
        <v>7.1</v>
      </c>
      <c r="L66" s="23"/>
      <c r="M66" s="23"/>
      <c r="N66" s="23"/>
      <c r="O66" s="28"/>
      <c r="P66" s="23">
        <v>6.3</v>
      </c>
      <c r="Q66" s="23"/>
      <c r="R66" s="23"/>
      <c r="S66" s="27"/>
      <c r="T66" s="27"/>
      <c r="U66" s="27"/>
      <c r="V66" s="27">
        <v>12.1</v>
      </c>
      <c r="W66" s="27">
        <v>0.1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27.6</v>
      </c>
      <c r="AG66" s="23">
        <f t="shared" si="15"/>
        <v>137.20000000000002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666.3</v>
      </c>
      <c r="C68" s="23">
        <f t="shared" si="16"/>
        <v>718.5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46.2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161.50000000000003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34.7</v>
      </c>
      <c r="Q68" s="23">
        <f t="shared" si="16"/>
        <v>0</v>
      </c>
      <c r="R68" s="23">
        <f t="shared" si="16"/>
        <v>0.2</v>
      </c>
      <c r="S68" s="23">
        <f t="shared" si="16"/>
        <v>4</v>
      </c>
      <c r="T68" s="23">
        <f t="shared" si="16"/>
        <v>0</v>
      </c>
      <c r="U68" s="23">
        <f t="shared" si="16"/>
        <v>0</v>
      </c>
      <c r="V68" s="23">
        <f t="shared" si="16"/>
        <v>192.9</v>
      </c>
      <c r="W68" s="23">
        <f t="shared" si="16"/>
        <v>52.5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492</v>
      </c>
      <c r="AG68" s="23">
        <f>AG62-AG63-AG66-AG67-AG65-AG64</f>
        <v>892.7999999999996</v>
      </c>
    </row>
    <row r="69" spans="1:33" ht="31.5">
      <c r="A69" s="4" t="s">
        <v>33</v>
      </c>
      <c r="B69" s="23">
        <v>337.1</v>
      </c>
      <c r="C69" s="23">
        <v>1.6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>
        <v>11.4</v>
      </c>
      <c r="O69" s="23"/>
      <c r="P69" s="23"/>
      <c r="Q69" s="23"/>
      <c r="R69" s="23"/>
      <c r="S69" s="27"/>
      <c r="T69" s="27"/>
      <c r="U69" s="23"/>
      <c r="V69" s="23">
        <v>137.7</v>
      </c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149.1</v>
      </c>
      <c r="AG69" s="31">
        <f aca="true" t="shared" si="17" ref="AG69:AG92">B69+C69-AF69</f>
        <v>189.60000000000005</v>
      </c>
    </row>
    <row r="70" spans="1:33" ht="15.75">
      <c r="A70" s="4" t="s">
        <v>42</v>
      </c>
      <c r="B70" s="23">
        <v>5.5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>
        <v>2.7</v>
      </c>
      <c r="U70" s="23"/>
      <c r="V70" s="23">
        <v>2.7</v>
      </c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1.5999999999999996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2369.9+54.4-20</f>
        <v>2404.3</v>
      </c>
      <c r="C72" s="23">
        <v>3245</v>
      </c>
      <c r="D72" s="23">
        <v>87.7</v>
      </c>
      <c r="E72" s="23">
        <v>14.9</v>
      </c>
      <c r="F72" s="23">
        <v>79.8</v>
      </c>
      <c r="G72" s="23">
        <v>15.1</v>
      </c>
      <c r="H72" s="23">
        <v>6.1</v>
      </c>
      <c r="I72" s="23">
        <v>17.2</v>
      </c>
      <c r="J72" s="27">
        <v>105.3</v>
      </c>
      <c r="K72" s="23">
        <v>7.5</v>
      </c>
      <c r="L72" s="23">
        <v>5.6</v>
      </c>
      <c r="M72" s="23">
        <v>3.5</v>
      </c>
      <c r="N72" s="23">
        <v>1125.2</v>
      </c>
      <c r="O72" s="23">
        <v>0.5</v>
      </c>
      <c r="P72" s="23"/>
      <c r="Q72" s="28">
        <v>1.9</v>
      </c>
      <c r="R72" s="23"/>
      <c r="S72" s="27">
        <v>2.2</v>
      </c>
      <c r="T72" s="27">
        <v>7.7</v>
      </c>
      <c r="U72" s="27"/>
      <c r="V72" s="27">
        <v>269.6</v>
      </c>
      <c r="W72" s="27">
        <v>21.1</v>
      </c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1770.9</v>
      </c>
      <c r="AG72" s="31">
        <f t="shared" si="17"/>
        <v>3878.4</v>
      </c>
    </row>
    <row r="73" spans="1:33" ht="15" customHeight="1">
      <c r="A73" s="3" t="s">
        <v>5</v>
      </c>
      <c r="B73" s="23">
        <v>18.6</v>
      </c>
      <c r="C73" s="23">
        <v>66.1</v>
      </c>
      <c r="D73" s="23"/>
      <c r="E73" s="23"/>
      <c r="F73" s="23">
        <v>27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>
        <v>18.6</v>
      </c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45.6</v>
      </c>
      <c r="AG73" s="31">
        <f t="shared" si="17"/>
        <v>39.09999999999999</v>
      </c>
    </row>
    <row r="74" spans="1:33" ht="15" customHeight="1">
      <c r="A74" s="3" t="s">
        <v>2</v>
      </c>
      <c r="B74" s="23">
        <f>116.3+68.5</f>
        <v>184.8</v>
      </c>
      <c r="C74" s="23">
        <v>150.8</v>
      </c>
      <c r="D74" s="23"/>
      <c r="E74" s="23"/>
      <c r="F74" s="23">
        <v>25.5</v>
      </c>
      <c r="G74" s="23"/>
      <c r="H74" s="23"/>
      <c r="I74" s="23"/>
      <c r="J74" s="27"/>
      <c r="K74" s="23"/>
      <c r="L74" s="23"/>
      <c r="M74" s="23"/>
      <c r="N74" s="23">
        <v>0.2</v>
      </c>
      <c r="O74" s="23"/>
      <c r="P74" s="23"/>
      <c r="Q74" s="28"/>
      <c r="R74" s="23"/>
      <c r="S74" s="27"/>
      <c r="T74" s="27"/>
      <c r="U74" s="27"/>
      <c r="V74" s="27"/>
      <c r="W74" s="27">
        <v>5</v>
      </c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30.7</v>
      </c>
      <c r="AG74" s="31">
        <f t="shared" si="17"/>
        <v>304.90000000000003</v>
      </c>
    </row>
    <row r="75" spans="1:33" ht="15" customHeight="1">
      <c r="A75" s="3" t="s">
        <v>17</v>
      </c>
      <c r="B75" s="23">
        <v>2.8</v>
      </c>
      <c r="C75" s="23">
        <v>2.8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5.6</v>
      </c>
    </row>
    <row r="76" spans="1:33" s="11" customFormat="1" ht="31.5">
      <c r="A76" s="12" t="s">
        <v>21</v>
      </c>
      <c r="B76" s="23">
        <v>347</v>
      </c>
      <c r="C76" s="23">
        <v>200.1</v>
      </c>
      <c r="D76" s="23"/>
      <c r="E76" s="29"/>
      <c r="F76" s="29"/>
      <c r="G76" s="29"/>
      <c r="H76" s="29">
        <v>43.4</v>
      </c>
      <c r="I76" s="29"/>
      <c r="J76" s="30"/>
      <c r="K76" s="29"/>
      <c r="L76" s="29">
        <v>5.7</v>
      </c>
      <c r="M76" s="29"/>
      <c r="N76" s="29"/>
      <c r="O76" s="29"/>
      <c r="P76" s="29"/>
      <c r="Q76" s="32">
        <v>11</v>
      </c>
      <c r="R76" s="29"/>
      <c r="S76" s="30"/>
      <c r="T76" s="30"/>
      <c r="U76" s="29">
        <v>32.3</v>
      </c>
      <c r="V76" s="29">
        <v>0.1</v>
      </c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92.5</v>
      </c>
      <c r="AG76" s="31">
        <f t="shared" si="17"/>
        <v>454.6</v>
      </c>
    </row>
    <row r="77" spans="1:33" s="11" customFormat="1" ht="15.75">
      <c r="A77" s="3" t="s">
        <v>5</v>
      </c>
      <c r="B77" s="23">
        <v>79.8</v>
      </c>
      <c r="C77" s="23">
        <v>0.8</v>
      </c>
      <c r="D77" s="23"/>
      <c r="E77" s="29"/>
      <c r="F77" s="29"/>
      <c r="G77" s="29"/>
      <c r="H77" s="29">
        <v>38.9</v>
      </c>
      <c r="I77" s="29"/>
      <c r="J77" s="30"/>
      <c r="K77" s="29"/>
      <c r="L77" s="29"/>
      <c r="M77" s="29"/>
      <c r="N77" s="29"/>
      <c r="O77" s="29"/>
      <c r="P77" s="29"/>
      <c r="Q77" s="32">
        <v>7.1</v>
      </c>
      <c r="R77" s="29"/>
      <c r="S77" s="30"/>
      <c r="T77" s="30"/>
      <c r="U77" s="29">
        <v>32.3</v>
      </c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78.3</v>
      </c>
      <c r="AG77" s="31">
        <f t="shared" si="17"/>
        <v>2.299999999999997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4.8</v>
      </c>
      <c r="C80" s="23">
        <v>2.2</v>
      </c>
      <c r="D80" s="23"/>
      <c r="E80" s="29"/>
      <c r="F80" s="29"/>
      <c r="G80" s="29"/>
      <c r="H80" s="29">
        <v>0.4</v>
      </c>
      <c r="I80" s="29"/>
      <c r="J80" s="30"/>
      <c r="K80" s="29"/>
      <c r="L80" s="29">
        <v>1.9</v>
      </c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2.3</v>
      </c>
      <c r="AG80" s="31">
        <f t="shared" si="17"/>
        <v>4.7</v>
      </c>
    </row>
    <row r="81" spans="1:33" s="11" customFormat="1" ht="15.75">
      <c r="A81" s="12" t="s">
        <v>41</v>
      </c>
      <c r="B81" s="23">
        <v>2094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>
        <v>2094</v>
      </c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2094</v>
      </c>
      <c r="AG81" s="31">
        <f t="shared" si="17"/>
        <v>0</v>
      </c>
    </row>
    <row r="82" spans="1:33" s="11" customFormat="1" ht="15.75">
      <c r="A82" s="12" t="s">
        <v>76</v>
      </c>
      <c r="B82" s="23">
        <v>800</v>
      </c>
      <c r="C82" s="29">
        <v>463.5</v>
      </c>
      <c r="D82" s="29"/>
      <c r="E82" s="29"/>
      <c r="F82" s="29">
        <v>800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>
        <v>463.5</v>
      </c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1263.5</v>
      </c>
      <c r="AG82" s="31">
        <f t="shared" si="17"/>
        <v>0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1133.5</v>
      </c>
      <c r="C88" s="23">
        <v>120.6</v>
      </c>
      <c r="D88" s="23"/>
      <c r="E88" s="23"/>
      <c r="F88" s="23">
        <v>340.8</v>
      </c>
      <c r="G88" s="23"/>
      <c r="H88" s="23"/>
      <c r="I88" s="23"/>
      <c r="J88" s="23"/>
      <c r="K88" s="23">
        <v>16</v>
      </c>
      <c r="L88" s="23"/>
      <c r="M88" s="23"/>
      <c r="N88" s="23">
        <v>41.8</v>
      </c>
      <c r="O88" s="23"/>
      <c r="P88" s="23"/>
      <c r="Q88" s="23"/>
      <c r="R88" s="23">
        <v>22.6</v>
      </c>
      <c r="S88" s="27"/>
      <c r="T88" s="27"/>
      <c r="U88" s="23"/>
      <c r="V88" s="23">
        <v>35.6</v>
      </c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456.80000000000007</v>
      </c>
      <c r="AG88" s="23">
        <f t="shared" si="17"/>
        <v>797.2999999999998</v>
      </c>
      <c r="AH88" s="11"/>
    </row>
    <row r="89" spans="1:34" ht="15.75">
      <c r="A89" s="4" t="s">
        <v>54</v>
      </c>
      <c r="B89" s="23">
        <f>1800-150-400</f>
        <v>1250</v>
      </c>
      <c r="C89" s="23">
        <v>6494.9</v>
      </c>
      <c r="D89" s="23">
        <v>203.4</v>
      </c>
      <c r="E89" s="23"/>
      <c r="F89" s="23">
        <v>257.6</v>
      </c>
      <c r="G89" s="23"/>
      <c r="H89" s="23"/>
      <c r="I89" s="23"/>
      <c r="J89" s="23">
        <f>84.6+422.6</f>
        <v>507.20000000000005</v>
      </c>
      <c r="K89" s="23"/>
      <c r="L89" s="23">
        <v>90.4</v>
      </c>
      <c r="M89" s="23"/>
      <c r="N89" s="23"/>
      <c r="O89" s="23"/>
      <c r="P89" s="23">
        <v>288.5</v>
      </c>
      <c r="Q89" s="23">
        <v>189.4</v>
      </c>
      <c r="R89" s="23"/>
      <c r="S89" s="27"/>
      <c r="T89" s="27"/>
      <c r="U89" s="23"/>
      <c r="V89" s="23">
        <v>253.3</v>
      </c>
      <c r="W89" s="23">
        <v>230.8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2020.6000000000001</v>
      </c>
      <c r="AG89" s="23">
        <f t="shared" si="17"/>
        <v>5724.299999999999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>
        <v>618.4</v>
      </c>
      <c r="L90" s="23"/>
      <c r="M90" s="23"/>
      <c r="N90" s="23"/>
      <c r="O90" s="23"/>
      <c r="P90" s="23"/>
      <c r="Q90" s="23"/>
      <c r="R90" s="23">
        <v>618.4</v>
      </c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1236.8</v>
      </c>
      <c r="AG90" s="23">
        <f t="shared" si="17"/>
        <v>618.4000000000001</v>
      </c>
      <c r="AH90" s="11"/>
    </row>
    <row r="91" spans="1:34" ht="15.75">
      <c r="A91" s="4" t="s">
        <v>29</v>
      </c>
      <c r="B91" s="23">
        <v>105.3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309.4</v>
      </c>
      <c r="AH91" s="11"/>
    </row>
    <row r="92" spans="1:34" ht="15.75">
      <c r="A92" s="4" t="s">
        <v>53</v>
      </c>
      <c r="B92" s="23">
        <f>999.5-1214.3+551-86.3-254.2-80</f>
        <v>-84.29999999999995</v>
      </c>
      <c r="C92" s="23">
        <v>0</v>
      </c>
      <c r="D92" s="23">
        <v>999.5</v>
      </c>
      <c r="E92" s="23"/>
      <c r="F92" s="23"/>
      <c r="G92" s="23"/>
      <c r="H92" s="23"/>
      <c r="I92" s="23"/>
      <c r="J92" s="23"/>
      <c r="K92" s="23"/>
      <c r="L92" s="23"/>
      <c r="M92" s="23"/>
      <c r="N92" s="23">
        <v>-1214.3</v>
      </c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-214.79999999999995</v>
      </c>
      <c r="AG92" s="23">
        <f t="shared" si="17"/>
        <v>130.5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87584.10000000002</v>
      </c>
      <c r="C94" s="43">
        <f t="shared" si="18"/>
        <v>46709.6</v>
      </c>
      <c r="D94" s="43">
        <f t="shared" si="18"/>
        <v>3241.2</v>
      </c>
      <c r="E94" s="43">
        <f t="shared" si="18"/>
        <v>1532.8</v>
      </c>
      <c r="F94" s="43">
        <f t="shared" si="18"/>
        <v>1807.4</v>
      </c>
      <c r="G94" s="43">
        <f t="shared" si="18"/>
        <v>461.1</v>
      </c>
      <c r="H94" s="43">
        <f t="shared" si="18"/>
        <v>277.59999999999997</v>
      </c>
      <c r="I94" s="43">
        <f t="shared" si="18"/>
        <v>1570.5</v>
      </c>
      <c r="J94" s="43">
        <f t="shared" si="18"/>
        <v>12466.400000000001</v>
      </c>
      <c r="K94" s="43">
        <f t="shared" si="18"/>
        <v>9044</v>
      </c>
      <c r="L94" s="43">
        <f t="shared" si="18"/>
        <v>1281.1999999999998</v>
      </c>
      <c r="M94" s="43">
        <f t="shared" si="18"/>
        <v>2840.8</v>
      </c>
      <c r="N94" s="43">
        <f t="shared" si="18"/>
        <v>1644.3000000000004</v>
      </c>
      <c r="O94" s="43">
        <f t="shared" si="18"/>
        <v>1144.7999999999997</v>
      </c>
      <c r="P94" s="43">
        <f t="shared" si="18"/>
        <v>648.9</v>
      </c>
      <c r="Q94" s="43">
        <f t="shared" si="18"/>
        <v>797.1999999999999</v>
      </c>
      <c r="R94" s="43">
        <f t="shared" si="18"/>
        <v>813.8</v>
      </c>
      <c r="S94" s="43">
        <f t="shared" si="18"/>
        <v>1718.4</v>
      </c>
      <c r="T94" s="43">
        <f t="shared" si="18"/>
        <v>16452.700000000004</v>
      </c>
      <c r="U94" s="43">
        <f t="shared" si="18"/>
        <v>8249.699999999999</v>
      </c>
      <c r="V94" s="43">
        <f t="shared" si="18"/>
        <v>10019.5</v>
      </c>
      <c r="W94" s="43">
        <f t="shared" si="18"/>
        <v>1556.6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77568.90000000002</v>
      </c>
      <c r="AG94" s="59">
        <f>AG10+AG15+AG24+AG33+AG47+AG52+AG54+AG61+AG62+AG69+AG71+AG72+AG76+AG81+AG82+AG83+AG88+AG89+AG90+AG91+AG70+AG40+AG92</f>
        <v>56724.79999999999</v>
      </c>
    </row>
    <row r="95" spans="1:33" ht="15.75">
      <c r="A95" s="3" t="s">
        <v>5</v>
      </c>
      <c r="B95" s="23">
        <f aca="true" t="shared" si="19" ref="B95:AD95">B11+B17+B26+B34+B55+B63+B73+B41+B77</f>
        <v>48056.50000000001</v>
      </c>
      <c r="C95" s="23">
        <f t="shared" si="19"/>
        <v>11610.3</v>
      </c>
      <c r="D95" s="23">
        <f t="shared" si="19"/>
        <v>0</v>
      </c>
      <c r="E95" s="23">
        <f t="shared" si="19"/>
        <v>6.9</v>
      </c>
      <c r="F95" s="23">
        <f t="shared" si="19"/>
        <v>27</v>
      </c>
      <c r="G95" s="23">
        <f t="shared" si="19"/>
        <v>0</v>
      </c>
      <c r="H95" s="23">
        <f t="shared" si="19"/>
        <v>38.9</v>
      </c>
      <c r="I95" s="23">
        <f t="shared" si="19"/>
        <v>3.2</v>
      </c>
      <c r="J95" s="23">
        <f t="shared" si="19"/>
        <v>10743.1</v>
      </c>
      <c r="K95" s="23">
        <f t="shared" si="19"/>
        <v>7809</v>
      </c>
      <c r="L95" s="23">
        <f t="shared" si="19"/>
        <v>331.9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0.2</v>
      </c>
      <c r="Q95" s="23">
        <f t="shared" si="19"/>
        <v>7.1</v>
      </c>
      <c r="R95" s="23">
        <f t="shared" si="19"/>
        <v>0</v>
      </c>
      <c r="S95" s="23">
        <f t="shared" si="19"/>
        <v>2.5</v>
      </c>
      <c r="T95" s="23">
        <f t="shared" si="19"/>
        <v>16390</v>
      </c>
      <c r="U95" s="23">
        <f t="shared" si="19"/>
        <v>7576.299999999999</v>
      </c>
      <c r="V95" s="23">
        <f t="shared" si="19"/>
        <v>6530.8</v>
      </c>
      <c r="W95" s="23">
        <f t="shared" si="19"/>
        <v>669.5999999999999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50136.50000000001</v>
      </c>
      <c r="AG95" s="28">
        <f>B95+C95-AF95</f>
        <v>9530.299999999996</v>
      </c>
    </row>
    <row r="96" spans="1:33" ht="15.75">
      <c r="A96" s="3" t="s">
        <v>2</v>
      </c>
      <c r="B96" s="23">
        <f aca="true" t="shared" si="20" ref="B96:AD96">B12+B20+B29+B36+B57+B66+B44+B80+B74+B53</f>
        <v>14657.899999999998</v>
      </c>
      <c r="C96" s="23">
        <f t="shared" si="20"/>
        <v>12798.499999999998</v>
      </c>
      <c r="D96" s="23">
        <f t="shared" si="20"/>
        <v>0</v>
      </c>
      <c r="E96" s="23">
        <f t="shared" si="20"/>
        <v>844.3</v>
      </c>
      <c r="F96" s="23">
        <f t="shared" si="20"/>
        <v>25.5</v>
      </c>
      <c r="G96" s="23">
        <f t="shared" si="20"/>
        <v>28</v>
      </c>
      <c r="H96" s="23">
        <f t="shared" si="20"/>
        <v>49.3</v>
      </c>
      <c r="I96" s="23">
        <f t="shared" si="20"/>
        <v>1152.7000000000003</v>
      </c>
      <c r="J96" s="23">
        <f t="shared" si="20"/>
        <v>536.8000000000001</v>
      </c>
      <c r="K96" s="23">
        <f t="shared" si="20"/>
        <v>27.200000000000003</v>
      </c>
      <c r="L96" s="23">
        <f t="shared" si="20"/>
        <v>341.59999999999997</v>
      </c>
      <c r="M96" s="23">
        <f t="shared" si="20"/>
        <v>3.7</v>
      </c>
      <c r="N96" s="23">
        <f t="shared" si="20"/>
        <v>1384.8</v>
      </c>
      <c r="O96" s="23">
        <f t="shared" si="20"/>
        <v>41.1</v>
      </c>
      <c r="P96" s="23">
        <f t="shared" si="20"/>
        <v>10.5</v>
      </c>
      <c r="Q96" s="23">
        <f t="shared" si="20"/>
        <v>221.29999999999998</v>
      </c>
      <c r="R96" s="23">
        <f t="shared" si="20"/>
        <v>62</v>
      </c>
      <c r="S96" s="23">
        <f t="shared" si="20"/>
        <v>571.9</v>
      </c>
      <c r="T96" s="23">
        <f t="shared" si="20"/>
        <v>9.5</v>
      </c>
      <c r="U96" s="23">
        <f t="shared" si="20"/>
        <v>519.3</v>
      </c>
      <c r="V96" s="23">
        <f t="shared" si="20"/>
        <v>385.2</v>
      </c>
      <c r="W96" s="23">
        <f t="shared" si="20"/>
        <v>208.9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6423.599999999999</v>
      </c>
      <c r="AG96" s="28">
        <f>B96+C96-AF96</f>
        <v>21032.799999999996</v>
      </c>
    </row>
    <row r="97" spans="1:33" ht="15.75">
      <c r="A97" s="3" t="s">
        <v>3</v>
      </c>
      <c r="B97" s="23">
        <f aca="true" t="shared" si="21" ref="B97:AA97">B18+B27+B42+B64+B78</f>
        <v>1706.3000000000002</v>
      </c>
      <c r="C97" s="23">
        <f t="shared" si="21"/>
        <v>1460.7</v>
      </c>
      <c r="D97" s="23">
        <f t="shared" si="21"/>
        <v>0</v>
      </c>
      <c r="E97" s="23">
        <f t="shared" si="21"/>
        <v>80.3</v>
      </c>
      <c r="F97" s="23">
        <f t="shared" si="21"/>
        <v>0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170</v>
      </c>
      <c r="K97" s="23">
        <f t="shared" si="21"/>
        <v>108.8</v>
      </c>
      <c r="L97" s="23">
        <f t="shared" si="21"/>
        <v>269.8</v>
      </c>
      <c r="M97" s="23">
        <f t="shared" si="21"/>
        <v>0</v>
      </c>
      <c r="N97" s="23">
        <f t="shared" si="21"/>
        <v>3.3</v>
      </c>
      <c r="O97" s="23">
        <f t="shared" si="21"/>
        <v>719.5</v>
      </c>
      <c r="P97" s="23">
        <f t="shared" si="21"/>
        <v>2.2</v>
      </c>
      <c r="Q97" s="23">
        <f t="shared" si="21"/>
        <v>1.4</v>
      </c>
      <c r="R97" s="23">
        <f t="shared" si="21"/>
        <v>0.2</v>
      </c>
      <c r="S97" s="23">
        <f t="shared" si="21"/>
        <v>694.9</v>
      </c>
      <c r="T97" s="23">
        <f t="shared" si="21"/>
        <v>1.8</v>
      </c>
      <c r="U97" s="23">
        <f t="shared" si="21"/>
        <v>0</v>
      </c>
      <c r="V97" s="23">
        <f t="shared" si="21"/>
        <v>202</v>
      </c>
      <c r="W97" s="23">
        <f t="shared" si="21"/>
        <v>57.7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2311.9</v>
      </c>
      <c r="AG97" s="28">
        <f>B97+C97-AF97</f>
        <v>855.0999999999999</v>
      </c>
    </row>
    <row r="98" spans="1:33" ht="15.75">
      <c r="A98" s="3" t="s">
        <v>1</v>
      </c>
      <c r="B98" s="23">
        <f aca="true" t="shared" si="22" ref="B98:AA98">B19+B28+B65+B35+B43+B56+B48+B79</f>
        <v>2705</v>
      </c>
      <c r="C98" s="23">
        <f t="shared" si="22"/>
        <v>2078.7</v>
      </c>
      <c r="D98" s="23">
        <f t="shared" si="22"/>
        <v>0</v>
      </c>
      <c r="E98" s="23">
        <f t="shared" si="22"/>
        <v>112.7</v>
      </c>
      <c r="F98" s="23">
        <f t="shared" si="22"/>
        <v>0</v>
      </c>
      <c r="G98" s="23">
        <f t="shared" si="22"/>
        <v>100.5</v>
      </c>
      <c r="H98" s="23">
        <f t="shared" si="22"/>
        <v>0.9</v>
      </c>
      <c r="I98" s="23">
        <f t="shared" si="22"/>
        <v>153</v>
      </c>
      <c r="J98" s="23">
        <f t="shared" si="22"/>
        <v>58</v>
      </c>
      <c r="K98" s="23">
        <f t="shared" si="22"/>
        <v>74.69999999999999</v>
      </c>
      <c r="L98" s="23">
        <f t="shared" si="22"/>
        <v>144.9</v>
      </c>
      <c r="M98" s="23">
        <f t="shared" si="22"/>
        <v>0</v>
      </c>
      <c r="N98" s="23">
        <f t="shared" si="22"/>
        <v>184.2</v>
      </c>
      <c r="O98" s="23">
        <f t="shared" si="22"/>
        <v>67.6</v>
      </c>
      <c r="P98" s="23">
        <f t="shared" si="22"/>
        <v>8.799999999999999</v>
      </c>
      <c r="Q98" s="23">
        <f t="shared" si="22"/>
        <v>284.2</v>
      </c>
      <c r="R98" s="23">
        <f t="shared" si="22"/>
        <v>11</v>
      </c>
      <c r="S98" s="23">
        <f t="shared" si="22"/>
        <v>274.2</v>
      </c>
      <c r="T98" s="23">
        <f t="shared" si="22"/>
        <v>0</v>
      </c>
      <c r="U98" s="23">
        <f t="shared" si="22"/>
        <v>148.5</v>
      </c>
      <c r="V98" s="23">
        <f t="shared" si="22"/>
        <v>163.4</v>
      </c>
      <c r="W98" s="23">
        <f t="shared" si="22"/>
        <v>92.39999999999999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1879.0000000000002</v>
      </c>
      <c r="AG98" s="28">
        <f>B98+C98-AF98</f>
        <v>2904.7</v>
      </c>
    </row>
    <row r="99" spans="1:33" ht="15.75">
      <c r="A99" s="3" t="s">
        <v>17</v>
      </c>
      <c r="B99" s="23">
        <f aca="true" t="shared" si="23" ref="B99:AD99">B21+B30+B49+B37+B58+B13+B75</f>
        <v>1048</v>
      </c>
      <c r="C99" s="23">
        <f t="shared" si="23"/>
        <v>2166.0000000000005</v>
      </c>
      <c r="D99" s="23">
        <f t="shared" si="23"/>
        <v>0</v>
      </c>
      <c r="E99" s="23">
        <f t="shared" si="23"/>
        <v>0</v>
      </c>
      <c r="F99" s="23">
        <f t="shared" si="23"/>
        <v>20</v>
      </c>
      <c r="G99" s="23">
        <f t="shared" si="23"/>
        <v>26</v>
      </c>
      <c r="H99" s="23">
        <f t="shared" si="23"/>
        <v>123.9</v>
      </c>
      <c r="I99" s="23">
        <f t="shared" si="23"/>
        <v>0</v>
      </c>
      <c r="J99" s="23">
        <f t="shared" si="23"/>
        <v>0</v>
      </c>
      <c r="K99" s="23">
        <f t="shared" si="23"/>
        <v>3.9</v>
      </c>
      <c r="L99" s="23">
        <f t="shared" si="23"/>
        <v>40.900000000000006</v>
      </c>
      <c r="M99" s="23">
        <f t="shared" si="23"/>
        <v>30.2</v>
      </c>
      <c r="N99" s="23">
        <f t="shared" si="23"/>
        <v>7.6</v>
      </c>
      <c r="O99" s="23">
        <f t="shared" si="23"/>
        <v>119.6</v>
      </c>
      <c r="P99" s="23">
        <f t="shared" si="23"/>
        <v>0</v>
      </c>
      <c r="Q99" s="23">
        <f t="shared" si="23"/>
        <v>6.4</v>
      </c>
      <c r="R99" s="23">
        <f t="shared" si="23"/>
        <v>46.5</v>
      </c>
      <c r="S99" s="23">
        <f t="shared" si="23"/>
        <v>5.8</v>
      </c>
      <c r="T99" s="23">
        <f t="shared" si="23"/>
        <v>1.7</v>
      </c>
      <c r="U99" s="23">
        <f t="shared" si="23"/>
        <v>3.7</v>
      </c>
      <c r="V99" s="23">
        <f t="shared" si="23"/>
        <v>261.1</v>
      </c>
      <c r="W99" s="23">
        <f t="shared" si="23"/>
        <v>66.4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763.6999999999999</v>
      </c>
      <c r="AG99" s="28">
        <f>B99+C99-AF99</f>
        <v>2450.3000000000006</v>
      </c>
    </row>
    <row r="100" spans="1:33" ht="12.75">
      <c r="A100" s="1" t="s">
        <v>47</v>
      </c>
      <c r="B100" s="2">
        <f aca="true" t="shared" si="24" ref="B100:U100">B94-B95-B96-B97-B98-B99</f>
        <v>19410.400000000016</v>
      </c>
      <c r="C100" s="2">
        <f t="shared" si="24"/>
        <v>16595.4</v>
      </c>
      <c r="D100" s="2">
        <f t="shared" si="24"/>
        <v>3241.2</v>
      </c>
      <c r="E100" s="2">
        <f t="shared" si="24"/>
        <v>488.59999999999997</v>
      </c>
      <c r="F100" s="2">
        <f t="shared" si="24"/>
        <v>1734.9</v>
      </c>
      <c r="G100" s="2">
        <f t="shared" si="24"/>
        <v>306.6</v>
      </c>
      <c r="H100" s="2">
        <f t="shared" si="24"/>
        <v>64.59999999999997</v>
      </c>
      <c r="I100" s="2">
        <f t="shared" si="24"/>
        <v>261.5999999999997</v>
      </c>
      <c r="J100" s="2">
        <f t="shared" si="24"/>
        <v>958.5000000000009</v>
      </c>
      <c r="K100" s="2">
        <f t="shared" si="24"/>
        <v>1020.4</v>
      </c>
      <c r="L100" s="2">
        <f t="shared" si="24"/>
        <v>152.0999999999998</v>
      </c>
      <c r="M100" s="2">
        <f t="shared" si="24"/>
        <v>2806.9000000000005</v>
      </c>
      <c r="N100" s="2">
        <f t="shared" si="24"/>
        <v>64.40000000000046</v>
      </c>
      <c r="O100" s="2">
        <f t="shared" si="24"/>
        <v>196.9999999999998</v>
      </c>
      <c r="P100" s="2">
        <f t="shared" si="24"/>
        <v>627.1999999999999</v>
      </c>
      <c r="Q100" s="2">
        <f t="shared" si="24"/>
        <v>276.8</v>
      </c>
      <c r="R100" s="2">
        <f t="shared" si="24"/>
        <v>694.0999999999999</v>
      </c>
      <c r="S100" s="2">
        <f t="shared" si="24"/>
        <v>169.10000000000002</v>
      </c>
      <c r="T100" s="2">
        <f t="shared" si="24"/>
        <v>49.700000000004366</v>
      </c>
      <c r="U100" s="2">
        <f t="shared" si="24"/>
        <v>1.8999999999996815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16054.200000000015</v>
      </c>
      <c r="AG100" s="2">
        <f>AG94-AG95-AG96-AG97-AG98-AG99</f>
        <v>19951.6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2015-11-27T12:25:27Z</cp:lastPrinted>
  <dcterms:created xsi:type="dcterms:W3CDTF">2002-11-05T08:53:00Z</dcterms:created>
  <dcterms:modified xsi:type="dcterms:W3CDTF">2015-11-30T06:03:39Z</dcterms:modified>
  <cp:category/>
  <cp:version/>
  <cp:contentType/>
  <cp:contentStatus/>
</cp:coreProperties>
</file>